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00_この表について" state="visible" r:id="rId4"/>
    <sheet sheetId="2" name="01_該当性の判定" state="visible" r:id="rId5"/>
    <sheet sheetId="3" name="02_見積りと割引率" state="visible" r:id="rId6"/>
    <sheet sheetId="4" name="03_債務の計算（レイヤー別）" state="visible" r:id="rId7"/>
    <sheet sheetId="5" name="04_ロールフォワード" state="visible" r:id="rId8"/>
    <sheet sheetId="6" name="05_賃借物件の簡便法" state="visible" r:id="rId9"/>
    <sheet sheetId="7" name="06_仕訳" state="visible" r:id="rId10"/>
    <sheet sheetId="8" name="07_税効果" state="visible" r:id="rId11"/>
    <sheet sheetId="9" name="08_重要な判断の記録" state="visible" r:id="rId12"/>
    <sheet sheetId="10" name="09_移行日の残高（第18項）" state="visible" r:id="rId13"/>
    <sheet sheetId="11" name="10_検算" state="visible" r:id="rId14"/>
  </sheets>
  <calcPr calcId="171027"/>
</workbook>
</file>

<file path=xl/sharedStrings.xml><?xml version="1.0" encoding="utf-8"?>
<sst xmlns="http://schemas.openxmlformats.org/spreadsheetml/2006/main" count="466" uniqueCount="280">
  <si>
    <t>サンプル製造株式会社　資産除去債務</t>
  </si>
  <si>
    <t>この表について</t>
  </si>
  <si>
    <t>単位：千円　／　黄＝入力　緑＝人が判断する箇所（AIが埋めてはいけない）　白＝Excelの数式</t>
  </si>
  <si>
    <t>項目</t>
  </si>
  <si>
    <t>内容</t>
  </si>
  <si>
    <t>基準</t>
  </si>
  <si>
    <t>企業会計基準第18号「資産除去債務に関する会計基準」（2008年（平成20年）3月31日公表／改正2024年9月13日）</t>
  </si>
  <si>
    <t>適用指針</t>
  </si>
  <si>
    <t>企業会計基準適用指針第21号「資産除去債務に関する会計基準の適用指針」（平成20年3月31日／改正平成23年3月25日）</t>
  </si>
  <si>
    <t>⚠️ 未確認の事項</t>
  </si>
  <si>
    <t>⚠️ 一次資料で確認した項番は第18項・第20項および結論の背景 第62項・第63項（適用初年度の扱い）だけである。それ以外の項番は本サンプルでは確認していない（要確認）。適用にあたっては原文で確認すること。項番を推測で書かないこと。</t>
  </si>
  <si>
    <t>対象となる債務</t>
  </si>
  <si>
    <r>
      <rPr>
        <color rgb="FF1A1A1F"/>
        <sz val="10"/>
        <rFont val="Yu Gothic"/>
      </rPr>
      <t>資産除去債務は、有形固定資産の取得・建設・開発または通常の使用によって生じ、その除去に関して法令または契約で要求される</t>
    </r>
    <r>
      <rPr>
        <b/>
        <color rgb="FF1A1A1F"/>
        <sz val="10"/>
        <rFont val="Yu Gothic"/>
      </rPr>
      <t>法律上の義務およびそれに準ずるもの</t>
    </r>
    <r>
      <rPr>
        <color rgb="FF1A1A1F"/>
        <sz val="10"/>
        <rFont val="Yu Gothic"/>
      </rPr>
      <t>をいう。企業が自ら行うと決めただけの除去（法令上の義務がないもの）は該当しない。</t>
    </r>
  </si>
  <si>
    <t>決算日</t>
  </si>
  <si>
    <t>2026年3月31日</t>
  </si>
  <si>
    <t>計算の順序</t>
  </si>
  <si>
    <t>①除去債務の識別 → ②割引前将来キャッシュ・フローの見積り → ③割引率（無リスクの税引前の利率）→ ④負債計上と同額の有形固定資産への加算 → ⑤時の経過による調整額（利息費用）→ ⑥除去費用の減価償却</t>
  </si>
  <si>
    <t>⚠️ 最も多い誤り</t>
  </si>
  <si>
    <r>
      <rPr>
        <color rgb="FF1A1A1F"/>
        <sz val="10"/>
        <rFont val="Yu Gothic"/>
      </rPr>
      <t>⚠️ 見積りの変更で最も間違えるのは割引率である。割引前将来キャッシュ・フローが</t>
    </r>
    <r>
      <rPr>
        <b/>
        <color rgb="FF1A1A1F"/>
        <sz val="10"/>
        <rFont val="Yu Gothic"/>
      </rPr>
      <t>増加</t>
    </r>
    <r>
      <rPr>
        <color rgb="FF1A1A1F"/>
        <sz val="10"/>
        <rFont val="Yu Gothic"/>
      </rPr>
      <t>する場合はその時点の割引率、</t>
    </r>
    <r>
      <rPr>
        <b/>
        <color rgb="FF1A1A1F"/>
        <sz val="10"/>
        <rFont val="Yu Gothic"/>
      </rPr>
      <t>減少</t>
    </r>
    <r>
      <rPr>
        <color rgb="FF1A1A1F"/>
        <sz val="10"/>
        <rFont val="Yu Gothic"/>
      </rPr>
      <t>する場合は負債計上時の割引率を用いる。増加も減少も同じ率でやってしまう誤りが多い。過去に複数回の変更がある場合は加重平均した割引率を用いる。</t>
    </r>
  </si>
  <si>
    <t>⚠️ 移行時（適用初年度）の扱い</t>
  </si>
  <si>
    <r>
      <rPr>
        <color rgb="FF1A1A1F"/>
        <sz val="10"/>
        <rFont val="Yu Gothic"/>
      </rPr>
      <t>⚠️ 適用初年度の期首（移行日）の扱いは、債務が発生したその時点の処理とは違う。企業会計基準第18号</t>
    </r>
    <r>
      <rPr>
        <b/>
        <color rgb="FF1A1A1F"/>
        <sz val="10"/>
        <rFont val="Yu Gothic"/>
      </rPr>
      <t>第18項</t>
    </r>
    <r>
      <rPr>
        <color rgb="FF1A1A1F"/>
        <sz val="10"/>
        <rFont val="Yu Gothic"/>
      </rPr>
      <t>により、期首の資産除去債務は</t>
    </r>
    <r>
      <rPr>
        <b/>
        <color rgb="FF1A1A1F"/>
        <sz val="10"/>
        <rFont val="Yu Gothic"/>
      </rPr>
      <t>期首時点</t>
    </r>
    <r>
      <rPr>
        <color rgb="FF1A1A1F"/>
        <sz val="10"/>
        <rFont val="Yu Gothic"/>
      </rPr>
      <t>の見積りと割引率で算定し、関連する有形固定資産に加算する除去費用は</t>
    </r>
    <r>
      <rPr>
        <b/>
        <color rgb="FF1A1A1F"/>
        <sz val="10"/>
        <rFont val="Yu Gothic"/>
      </rPr>
      <t>債務の発生時点</t>
    </r>
    <r>
      <rPr>
        <color rgb="FF1A1A1F"/>
        <sz val="10"/>
        <rFont val="Yu Gothic"/>
      </rPr>
      <t>で計上した場合と同一の金額から</t>
    </r>
    <r>
      <rPr>
        <b/>
        <color rgb="FF1A1A1F"/>
        <sz val="10"/>
        <rFont val="Yu Gothic"/>
      </rPr>
      <t>期首までの減価償却額相当額</t>
    </r>
    <r>
      <rPr>
        <color rgb="FF1A1A1F"/>
        <sz val="10"/>
        <rFont val="Yu Gothic"/>
      </rPr>
      <t>を控除した額とする。両者の差額は</t>
    </r>
    <r>
      <rPr>
        <b/>
        <color rgb="FF1A1A1F"/>
        <sz val="10"/>
        <rFont val="Yu Gothic"/>
      </rPr>
      <t>適用初年度の損益</t>
    </r>
    <r>
      <rPr>
        <color rgb="FF1A1A1F"/>
        <sz val="10"/>
        <rFont val="Yu Gothic"/>
      </rPr>
      <t>（原則として特別損失）とする（結論の背景 第62項・第63項）。この適用は会計方針の変更として扱う（第20項）が、累積的影響額を期首の利益剰余金に加減する方法とは違い、差額は損益を通るため</t>
    </r>
    <r>
      <rPr>
        <b/>
        <color rgb="FF1A1A1F"/>
        <sz val="10"/>
        <rFont val="Yu Gothic"/>
      </rPr>
      <t>別表四も通る</t>
    </r>
    <r>
      <rPr>
        <color rgb="FF1A1A1F"/>
        <sz val="10"/>
        <rFont val="Yu Gothic"/>
      </rPr>
      <t>。 ／ 経過年数（yearsElapsedAtTransition）の前提：当初計上時点（0年目）から移行日までの経過年数をR-01=3年・R-02=2年・R-03=4年・R-04=1年としている。いずれも見積りの変更（R-01は5年目、R-03は8年目）より前であり、移行日時点の見積りは当初の見積りのままである。⚠️ 移行日以前に見積りの変更がある場合、期首の債務はレイヤーの積み上げになり当初の割引率による単一の現在価値では算定できない。本サンプルはその場合を対象外とし、エンジンは入力を検知して停止する。 ⚠️ 本サンプルの前提と限界：①期首時点の割引率は当初の割引率と同じと置いた（実務では期首時点の国債利回りを人が入れる）②経過年数は人が入れる値であり、債務の発生時期の根拠を残す③敷金の簡便法を採った物件（本社事務所）は、移行日までに費用配分済みの額を差入保証金から落とす（Y-319。落とし先は適用初年度の損益・要確認）④賃借物件の除去費用は関連する造作・構築物に加算している。使用権資産に含める整理もあり得るため、人が判断して記録する。 ⑤減価償却額相当額は定額法・残存価額0・端数月なしの前提で「発生時の除去費用÷償却年数×経過年数」としている。償却方法が違う場合は人が累計額を確定させる。</t>
    </r>
  </si>
  <si>
    <t>単位</t>
  </si>
  <si>
    <t>本パックの金額は全て千円。</t>
  </si>
  <si>
    <t>シート</t>
  </si>
  <si>
    <t>役割</t>
  </si>
  <si>
    <t>01_該当性の判定</t>
  </si>
  <si>
    <t>除去債務に当たるかを1件ずつ判定する。外したものと理由もここに残す</t>
  </si>
  <si>
    <t>02_見積りと割引率</t>
  </si>
  <si>
    <t>割引前将来キャッシュ・フローの見積りと、履行までの期間に対応する割引率</t>
  </si>
  <si>
    <t>03_債務の計算（レイヤー別）</t>
  </si>
  <si>
    <t>レイヤー別の現在価値。⚠️ 増加は変更時点の率、減少は当初の率</t>
  </si>
  <si>
    <t>04_ロールフォワード</t>
  </si>
  <si>
    <t>年度別の債務残高・利息費用・除去費用の償却</t>
  </si>
  <si>
    <t>05_賃借物件の簡便法</t>
  </si>
  <si>
    <t>賃借物件の原状回復義務に敷金の簡便法を採る場合</t>
  </si>
  <si>
    <t>06_仕訳</t>
  </si>
  <si>
    <t>当初計上・利息費用・償却・履行時の仕訳</t>
  </si>
  <si>
    <t>07_税効果</t>
  </si>
  <si>
    <t>一時差異</t>
  </si>
  <si>
    <t>08_重要な判断の記録</t>
  </si>
  <si>
    <t>重要な判断の記録</t>
  </si>
  <si>
    <t>09_移行日の残高（第18項）</t>
  </si>
  <si>
    <t>⚠️ 適用初年度の期首（移行日）の残高。第18号第18項のキャッチアップ</t>
  </si>
  <si>
    <t>10_検算</t>
  </si>
  <si>
    <t>検算</t>
  </si>
  <si>
    <t>資産除去債務の該当性の判定</t>
  </si>
  <si>
    <t>ID</t>
  </si>
  <si>
    <t>対象</t>
  </si>
  <si>
    <t>関連する有形固定資産</t>
  </si>
  <si>
    <t>義務の根拠（法令・契約）</t>
  </si>
  <si>
    <t>義務の性質</t>
  </si>
  <si>
    <t>該当</t>
  </si>
  <si>
    <t>備考</t>
  </si>
  <si>
    <t>R-01</t>
  </si>
  <si>
    <t>第一工場 建物のアスベスト除去義務</t>
  </si>
  <si>
    <t>第一工場 建物</t>
  </si>
  <si>
    <t>大気汚染防止法・石綿障害予防規則に基づく除去義務</t>
  </si>
  <si>
    <t>法律上の義務</t>
  </si>
  <si>
    <t>建物の解体時にアスベストの除去が法令上求められる。建物本体の解体費用は法令上の義務ではないため含めない</t>
  </si>
  <si>
    <t>R-02</t>
  </si>
  <si>
    <t>賃借倉庫の原状回復義務</t>
  </si>
  <si>
    <t>賃借倉庫の造作（建物附属設備）</t>
  </si>
  <si>
    <t>賃貸借契約に定める原状回復条項</t>
  </si>
  <si>
    <t>自社で施工した造作の撤去義務。⚠️ 敷金が差し入れられている場合は簡便法の適用も検討する（07シート参照）</t>
  </si>
  <si>
    <t>R-03</t>
  </si>
  <si>
    <t>第二工場 借地の原状回復義務（定期借地）</t>
  </si>
  <si>
    <t>第二工場 構築物</t>
  </si>
  <si>
    <t>事業用定期借地権設定契約に定める更地返還義務</t>
  </si>
  <si>
    <t>契約満了時に建物・構築物を撤去し更地で返還する義務</t>
  </si>
  <si>
    <t>R-04</t>
  </si>
  <si>
    <t>太陽光発電設備の撤去・処分義務</t>
  </si>
  <si>
    <t>太陽光発電設備</t>
  </si>
  <si>
    <t>再生可能エネルギー電気の利用の促進に関する特別措置法に基づく廃棄等費用の積立義務および設備撤去義務</t>
  </si>
  <si>
    <t>廃棄等費用の外部積立の額とは別に、会計上は資産除去債務として認識する</t>
  </si>
  <si>
    <t>R-05</t>
  </si>
  <si>
    <t>第二工場 建屋賃借の原状回復義務</t>
  </si>
  <si>
    <t>第二工場 建物（賃借。使用権資産）</t>
  </si>
  <si>
    <t>賃貸借契約に定める原状回復条項（生産設備の据付に伴う内装・基礎の撤去）</t>
  </si>
  <si>
    <t>Y-317（2026-09-08）で追加。主キー C-002 に原状回復条項があるのに債務が無かったもの（旧検知は名前の先頭一致で R-03 に誤マッチし見逃していた）。除去費用は使用権資産 A-2010 に加算する（人の判断）</t>
  </si>
  <si>
    <t>該当しないと判断したもの</t>
  </si>
  <si>
    <t>その理由</t>
  </si>
  <si>
    <t>本社建物の解体費用</t>
  </si>
  <si>
    <t>解体そのものを求める法令上の義務が無く、企業が自ら行うと決めているに過ぎないため、資産除去債務に該当しない</t>
  </si>
  <si>
    <t>機械装置の廃棄費用（通常のスクラップ処分）</t>
  </si>
  <si>
    <t>法令または契約で除去が要求されているものではない</t>
  </si>
  <si>
    <t>土壌汚染の可能性がある土地</t>
  </si>
  <si>
    <t>汚染の存在が確認されておらず、除去義務が発生しているとはいえない。汚染が確認された時点で、資産除去債務ではなく引当金の要件で検討する</t>
  </si>
  <si>
    <t>賃借事務所の原状回復義務</t>
  </si>
  <si>
    <t>敷金が資産計上されており、簡便法（敷金のうち返還が見込まれない額を合理的な期間にわたり費用配分する方法）を採用したため、資産除去債務としては計上しない（07シート参照）</t>
  </si>
  <si>
    <t>【入口の判断】⚠️ 「法律上の義務およびそれに準ずるもの」に当たるかが入口の判断である。除去することが決まっているだけでは足りず、法令または契約による義務であることを要する。外したものとその理由を残すことが網羅性の説明になる。</t>
  </si>
  <si>
    <t>⚠️ 「法律上の義務およびそれに準ずるもの」に当たるかは人が判断する（緑）。除去することが社内で決まっているだけでは足りない。</t>
  </si>
  <si>
    <t>割引前将来キャッシュ・フローの見積りと割引率</t>
  </si>
  <si>
    <t>履行までの年数</t>
  </si>
  <si>
    <t>割引前将来CF</t>
  </si>
  <si>
    <t>割引率</t>
  </si>
  <si>
    <t>関連資産の残存耐用年数</t>
  </si>
  <si>
    <t>割引率の根拠</t>
  </si>
  <si>
    <t>残存15年に対応する国債の利回り（無リスクの税引前の利率）</t>
  </si>
  <si>
    <t>残存8年に対応する国債の利回り</t>
  </si>
  <si>
    <t>残存20年に対応する国債の利回り</t>
  </si>
  <si>
    <t>残存10年に対応する国債の利回り（サンプル値）</t>
  </si>
  <si>
    <r>
      <rPr>
        <color rgb="FF8A8170"/>
        <sz val="9"/>
        <rFont val="Yu Gothic"/>
      </rPr>
      <t>⚠️ 割引率は</t>
    </r>
    <r>
      <rPr>
        <b/>
        <color rgb="FF8A8170"/>
        <sz val="9"/>
        <rFont val="Yu Gothic"/>
      </rPr>
      <t>無リスクの税引前の利率</t>
    </r>
    <r>
      <rPr>
        <color rgb="FF8A8170"/>
        <sz val="9"/>
        <rFont val="Yu Gothic"/>
      </rPr>
      <t>である。履行までの期間に対応する国債の利回りを用いる。自社の信用リスクを反映した率（借入金利など）を使うと、債務が過小に計上される。</t>
    </r>
  </si>
  <si>
    <t>⚠️ 除去費用の償却期間は関連資産の残存耐用年数である。債務の履行までの年数とは一致しないことがある。</t>
  </si>
  <si>
    <t>資産除去債務の計算（レイヤー別）</t>
  </si>
  <si>
    <t>⚠️ 見積りの変更は、割引前将来キャッシュ・フローが増加する場合は変更時点の割引率、減少する場合は負債計上時の割引率を用いる。下の「適用する割引率」列はこの分岐を数式で持っている。</t>
  </si>
  <si>
    <t>レイヤー</t>
  </si>
  <si>
    <t>発生年度</t>
  </si>
  <si>
    <t>割引前CF</t>
  </si>
  <si>
    <t>変更時点の率</t>
  </si>
  <si>
    <t>適用する割引率</t>
  </si>
  <si>
    <t>残存年数</t>
  </si>
  <si>
    <t>現在価値</t>
  </si>
  <si>
    <t>当初</t>
  </si>
  <si>
    <t>—</t>
  </si>
  <si>
    <t>増加</t>
  </si>
  <si>
    <t>減少</t>
  </si>
  <si>
    <t/>
  </si>
  <si>
    <t>合計</t>
  </si>
  <si>
    <t>割引前CF合計</t>
  </si>
  <si>
    <t>現在価値合計（＝債務残高の基礎）</t>
  </si>
  <si>
    <t>履行時までの利息費用の総額</t>
  </si>
  <si>
    <r>
      <rPr>
        <color rgb="FF8A8170"/>
        <sz val="9"/>
        <rFont val="Yu Gothic"/>
      </rPr>
      <t xml:space="preserve">【R-01 の見積りの変更（5年目）】石綿含有建材の追加調査により除去対象の範囲が拡大し、除去に要する支出の見積額が20,000千円増加した。⚠️ </t>
    </r>
    <r>
      <rPr>
        <b/>
        <color rgb="FF8A8170"/>
        <sz val="9"/>
        <rFont val="Yu Gothic"/>
      </rPr>
      <t>増加</t>
    </r>
    <r>
      <rPr>
        <color rgb="FF8A8170"/>
        <sz val="9"/>
        <rFont val="Yu Gothic"/>
      </rPr>
      <t>なので、変更時点（5年経過時点）の割引率1.9%を適用する。当初の1.3%ではない</t>
    </r>
  </si>
  <si>
    <r>
      <rPr>
        <color rgb="FF8A8170"/>
        <sz val="9"/>
        <rFont val="Yu Gothic"/>
      </rPr>
      <t xml:space="preserve">【R-03 の見積りの変更（8年目）】撤去工法の見直しにより支出の見積額が18,000千円減少した。⚠️ </t>
    </r>
    <r>
      <rPr>
        <b/>
        <color rgb="FF8A8170"/>
        <sz val="9"/>
        <rFont val="Yu Gothic"/>
      </rPr>
      <t>減少</t>
    </r>
    <r>
      <rPr>
        <color rgb="FF8A8170"/>
        <sz val="9"/>
        <rFont val="Yu Gothic"/>
      </rPr>
      <t>なので、負債計上時の割引率1.7%を適用する。変更時点の2.1%ではない</t>
    </r>
  </si>
  <si>
    <t>ロールフォワード（R-01 第一工場 建物のアスベスト除去義務）</t>
  </si>
  <si>
    <t>当初レイヤーの現在価値</t>
  </si>
  <si>
    <t>率</t>
  </si>
  <si>
    <t>増加レイヤーの現在価値</t>
  </si>
  <si>
    <t>年</t>
  </si>
  <si>
    <t>当初 期首</t>
  </si>
  <si>
    <t>当初 利息</t>
  </si>
  <si>
    <t>当初 期末</t>
  </si>
  <si>
    <t>増加 期首</t>
  </si>
  <si>
    <t>増加 利息</t>
  </si>
  <si>
    <t>増加 期末</t>
  </si>
  <si>
    <t>債務残高（合計）</t>
  </si>
  <si>
    <t>除去費用の償却</t>
  </si>
  <si>
    <t>⚠️ 見積りの変更（増加）。変更時点の割引率を適用したレイヤーが立ち上がる</t>
  </si>
  <si>
    <t>差額</t>
  </si>
  <si>
    <t>判定</t>
  </si>
  <si>
    <t>最終年度の債務残高 ＝ 割引前将来CFの合計</t>
  </si>
  <si>
    <t>Σ利息費用 ＝ 割引前CF合計 − 現在価値合計</t>
  </si>
  <si>
    <t>⚠️ レイヤーごとに列を分けている。合算した1本の表にすると、どちらの割引率で利息が付いているのかが読めなくなり、見積りの変更の処理が正しいか検証できない。</t>
  </si>
  <si>
    <t>除去費用の償却は関連資産の残存耐用年数で行う。債務の履行までの年数とは一致しないことがある。</t>
  </si>
  <si>
    <t>賃借物件の原状回復義務（敷金の簡便法）</t>
  </si>
  <si>
    <t>敷金</t>
  </si>
  <si>
    <t>返還が見込まれない額</t>
  </si>
  <si>
    <t>賃借期間</t>
  </si>
  <si>
    <t>年間の費用配分額</t>
  </si>
  <si>
    <t>移行日までの経過年数</t>
  </si>
  <si>
    <t>移行日までの費用配分済み額</t>
  </si>
  <si>
    <t>本社事務所（賃借）の原状回復義務</t>
  </si>
  <si>
    <t>敷金18,000千円のうち返還が見込まれない額7,200千円を、賃借期間6年にわたり定額で費用配分する。⚠️ 簡便法を採るか原則法（資産除去債務を計上）を採るかは選択であり、継続して適用する必要がある ／ 経過年数の根拠：本社事務所の賃借は2024年4月開始（移行日までに2年経過）。サンプルの前提</t>
  </si>
  <si>
    <t>⚠️ 移行日までに費用配分済みの額（G列）は、税務基準では差入保証金が満額のまま残っているため、移行仕訳で差入保証金から落とす（Dr 特別損失／Cr 差入保証金・時点「当期」）。落とし先は資産除去債務の第18項の趣旨に準じて適用初年度の損益に置いているが、簡便法の移行時の取扱いを直接定めた項番は確認していない（要確認）。期首の利益剰余金に直接入れる整理もあり得る。</t>
  </si>
  <si>
    <r>
      <rPr>
        <color rgb="FF8A8170"/>
        <sz val="9"/>
        <rFont val="Yu Gothic"/>
      </rPr>
      <t>⚠️ 簡便法（敷金のうち返還が見込まれない額を合理的な期間にわたり費用配分する）を採るか、原則法（資産除去債務を計上する）を採るかは選択であり、</t>
    </r>
    <r>
      <rPr>
        <b/>
        <color rgb="FF8A8170"/>
        <sz val="9"/>
        <rFont val="Yu Gothic"/>
      </rPr>
      <t>継続して適用する</t>
    </r>
    <r>
      <rPr>
        <color rgb="FF8A8170"/>
        <sz val="9"/>
        <rFont val="Yu Gothic"/>
      </rPr>
      <t>必要がある。物件ごとに都合よく使い分けることはできない。</t>
    </r>
  </si>
  <si>
    <t>簡便法を採った物件は 01_該当性の判定 の「該当しないと判断したもの」に理由とともに記載し、二重に計上しないこと。</t>
  </si>
  <si>
    <t>仕訳</t>
  </si>
  <si>
    <t>場面</t>
  </si>
  <si>
    <t>借方</t>
  </si>
  <si>
    <t>貸方</t>
  </si>
  <si>
    <t>金額</t>
  </si>
  <si>
    <t>説明</t>
  </si>
  <si>
    <t>① 当初計上</t>
  </si>
  <si>
    <t>有形固定資産（除去費用）</t>
  </si>
  <si>
    <t>資産除去債務</t>
  </si>
  <si>
    <r>
      <rPr>
        <color rgb="FF1A1A1F"/>
        <sz val="10"/>
        <rFont val="Yu Gothic"/>
      </rPr>
      <t>負債の計上額と</t>
    </r>
    <r>
      <rPr>
        <b/>
        <color rgb="FF1A1A1F"/>
        <sz val="10"/>
        <rFont val="Yu Gothic"/>
      </rPr>
      <t>同額</t>
    </r>
    <r>
      <rPr>
        <color rgb="FF1A1A1F"/>
        <sz val="10"/>
        <rFont val="Yu Gothic"/>
      </rPr>
      <t>を関連する有形固定資産の帳簿価額に加算する</t>
    </r>
  </si>
  <si>
    <t>② 時の経過による調整額</t>
  </si>
  <si>
    <t>利息費用</t>
  </si>
  <si>
    <r>
      <rPr>
        <color rgb="FF1A1A1F"/>
        <sz val="10"/>
        <rFont val="Yu Gothic"/>
      </rPr>
      <t xml:space="preserve">＝期首の債務残高 × </t>
    </r>
    <r>
      <rPr>
        <b/>
        <color rgb="FF1A1A1F"/>
        <sz val="10"/>
        <rFont val="Yu Gothic"/>
      </rPr>
      <t>当初の</t>
    </r>
    <r>
      <rPr>
        <color rgb="FF1A1A1F"/>
        <sz val="10"/>
        <rFont val="Yu Gothic"/>
      </rPr>
      <t>割引率。発生時の費用と同じ区分に計上する</t>
    </r>
  </si>
  <si>
    <t>③ 除去費用の償却</t>
  </si>
  <si>
    <t>減価償却費</t>
  </si>
  <si>
    <t>減価償却累計額</t>
  </si>
  <si>
    <t>関連資産の残存耐用年数にわたり配分する</t>
  </si>
  <si>
    <t>④ 見積りの増加</t>
  </si>
  <si>
    <t>レイヤー参照</t>
  </si>
  <si>
    <t>⚠️ 変更時点の割引率で現在価値を算定し、資産と負債を同額増やす</t>
  </si>
  <si>
    <t>⑤ 見積りの減少</t>
  </si>
  <si>
    <r>
      <rPr>
        <color rgb="FF1A1A1F"/>
        <sz val="10"/>
        <rFont val="Yu Gothic"/>
      </rPr>
      <t xml:space="preserve">⚠️ </t>
    </r>
    <r>
      <rPr>
        <b/>
        <color rgb="FF1A1A1F"/>
        <sz val="10"/>
        <rFont val="Yu Gothic"/>
      </rPr>
      <t>当初の</t>
    </r>
    <r>
      <rPr>
        <color rgb="FF1A1A1F"/>
        <sz val="10"/>
        <rFont val="Yu Gothic"/>
      </rPr>
      <t>割引率で算定する。変更時点の率ではない</t>
    </r>
  </si>
  <si>
    <t>⑥ 履行時</t>
  </si>
  <si>
    <t>現金預金</t>
  </si>
  <si>
    <t>履行額</t>
  </si>
  <si>
    <t>債務残高と実際の支出額との差額は、履行差額として発生時の費用に計上する</t>
  </si>
  <si>
    <t xml:space="preserve">　　（差額がある場合）</t>
  </si>
  <si>
    <t>履行差額（費用）</t>
  </si>
  <si>
    <t>②の金額は 04_ロールフォワード の1年目の利息費用を参照している。実際には各期の残高に応じて変わる。</t>
  </si>
  <si>
    <t>資産除去債務（会計上の負債）</t>
  </si>
  <si>
    <t>03の現在価値合計</t>
  </si>
  <si>
    <t>有形固定資産に加算した除去費用（会計上の資産）</t>
  </si>
  <si>
    <t>当初は負債と同額</t>
  </si>
  <si>
    <t>税務上の認識額</t>
  </si>
  <si>
    <t>資産除去債務・除去費用とも税務上は認識されない</t>
  </si>
  <si>
    <t>一時差異（負債側・将来減算）</t>
  </si>
  <si>
    <t>実際に除去を行った年度に損金算入される</t>
  </si>
  <si>
    <t>一時差異（資産側・将来加算）</t>
  </si>
  <si>
    <t>減価償却費が損金にならない分</t>
  </si>
  <si>
    <t>実効税率</t>
  </si>
  <si>
    <t>⚠️ 税務上の取扱いは税理士の確認を要する</t>
  </si>
  <si>
    <t>繰延税金（純額）</t>
  </si>
  <si>
    <t>当初計上時は資産と負債が同額のため純額は0。時の経過とともに差が開く</t>
  </si>
  <si>
    <t>資産除去債務の計上額および除去費用の資産計上額は税務上認識されない。利息費用・減価償却費も損金にならず、実際に除去を行った年度に損金算入される。したがって計上時から履行時まで一時差異が生じる。⚠️ 税務上の取扱いは税理士の確認を要する。本サンプルは差異の所在を示すに留める。</t>
  </si>
  <si>
    <r>
      <rPr>
        <color rgb="FF8A8170"/>
        <sz val="9"/>
        <rFont val="Yu Gothic"/>
      </rPr>
      <t>⚠️ 当初計上時は資産と負債が同額なので一時差異は相殺されて0になるが、その後は</t>
    </r>
    <r>
      <rPr>
        <b/>
        <color rgb="FF8A8170"/>
        <sz val="9"/>
        <rFont val="Yu Gothic"/>
      </rPr>
      <t>利息費用の積み上がり方（複利）と除去費用の償却（定額）でスピードが違う</t>
    </r>
    <r>
      <rPr>
        <color rgb="FF8A8170"/>
        <sz val="9"/>
        <rFont val="Yu Gothic"/>
      </rPr>
      <t>ため差が開く。純額だけを見ていると、この動きを見落とす。</t>
    </r>
  </si>
  <si>
    <t>論点</t>
  </si>
  <si>
    <t>採用した扱い</t>
  </si>
  <si>
    <t>そう判断した理由</t>
  </si>
  <si>
    <t>他の扱いを採った場合の影響</t>
  </si>
  <si>
    <t>決裁</t>
  </si>
  <si>
    <t>除去債務に該当するかの判断</t>
  </si>
  <si>
    <t>法令または契約による義務があるものに限定した</t>
  </si>
  <si>
    <t>企業が自ら行うと決めただけの除去は基準の定義に当たらないため</t>
  </si>
  <si>
    <t>本社建物の解体費用を含めると、負債と資産が過大に計上される</t>
  </si>
  <si>
    <t>割引率の決定</t>
  </si>
  <si>
    <t>履行までの期間に対応する国債の利回り（無リスクの税引前の利率）</t>
  </si>
  <si>
    <t>基準が無リスクの税引前の利率によるとしているため</t>
  </si>
  <si>
    <t>自社の信用リスクを反映した率を用いると、債務が過小に計上される</t>
  </si>
  <si>
    <t>見積りの変更に適用する割引率</t>
  </si>
  <si>
    <t>増加は変更時点の率、減少は負債計上時の率</t>
  </si>
  <si>
    <t>基準の定めによる</t>
  </si>
  <si>
    <t>⚠️ 増加も減少も同じ率で処理すると、負債残高が誤る。R-01（増加）は1.9%、R-03（減少）は当初の1.7%を適用している</t>
  </si>
  <si>
    <t>賃借物件の原状回復義務の処理方法</t>
  </si>
  <si>
    <t>本社事務所は簡便法（敷金）、賃借倉庫は原則法</t>
  </si>
  <si>
    <t>本社事務所は敷金が差し入れられており、返還が見込まれない額が合理的に見積れるため。賃借倉庫は自社施工の造作が大きく、撤去費用が敷金と対応しないため</t>
  </si>
  <si>
    <t>⚠️ 方法の選択は継続適用が要る。物件ごとに都合よく使い分けることはできない</t>
  </si>
  <si>
    <t>太陽光発電設備の外部積立との関係</t>
  </si>
  <si>
    <t>外部積立の額とは別に、会計上は資産除去債務として認識する</t>
  </si>
  <si>
    <t>外部積立は資金の手当てであって、除去義務そのものを消滅させるものではないため</t>
  </si>
  <si>
    <t>積立額をもって負債計上を省略すると、債務が計上されない</t>
  </si>
  <si>
    <t>適用初年度の期首（移行日）の残高 ─ 企業会計基準第18号 第18項</t>
  </si>
  <si>
    <t>⚠️ 資産と負債を同額で両建てするのは「債務が発生したその時点」の処理である。既に発生している債務についてこの基準を適用初年度に適用する場合は第18項が別に定めており、期首の債務は期首時点の見積りと割引率で、期首の除去費用は発生時点で計上したとした場合の額から期首までの減価償却額相当額を控除した額で算定する。両者の差額は適用初年度の損益（原則として特別損失）である。</t>
  </si>
  <si>
    <t>経過年数</t>
  </si>
  <si>
    <t>期首の債務</t>
  </si>
  <si>
    <t>発生時の除去費用</t>
  </si>
  <si>
    <t>減価償却累計相当額</t>
  </si>
  <si>
    <t>期首の除去費用</t>
  </si>
  <si>
    <t>差額（特別損失）</t>
  </si>
  <si>
    <t>期首時点の割引率</t>
  </si>
  <si>
    <t>経過年数の根拠</t>
  </si>
  <si>
    <t>第一工場 建物は2023年4月に取得（移行日 2026年4月1日までに3年経過）。サンプルの前提</t>
  </si>
  <si>
    <t>造作は2024年4月に施工（2年経過）。サンプルの前提</t>
  </si>
  <si>
    <t>定期借地契約は2022年4月に開始（4年経過）。サンプルの前提</t>
  </si>
  <si>
    <t>太陽光発電設備は2025年4月に稼働（1年経過）。サンプルの前提</t>
  </si>
  <si>
    <t>建屋賃借は2024年4月開始（移行日までに2年経過）。サンプルの前提</t>
  </si>
  <si>
    <t>移行仕訳（1件ごとに3行）</t>
  </si>
  <si>
    <t>Dr 有形固定資産（除去費用）</t>
  </si>
  <si>
    <t>発生時点の額から期首までの減価償却額相当額を控除した額</t>
  </si>
  <si>
    <t>Dr 特別損失</t>
  </si>
  <si>
    <t>特別損失（資産除去債務会計基準の適用に伴う影響額）</t>
  </si>
  <si>
    <r>
      <rPr>
        <color rgb="FF1A1A1F"/>
        <sz val="10"/>
        <rFont val="Yu Gothic"/>
      </rPr>
      <t xml:space="preserve">⚠️ </t>
    </r>
    <r>
      <rPr>
        <b/>
        <color rgb="FF1A1A1F"/>
        <sz val="10"/>
        <rFont val="Yu Gothic"/>
      </rPr>
      <t>適用初年度の損益</t>
    </r>
    <r>
      <rPr>
        <color rgb="FF1A1A1F"/>
        <sz val="10"/>
        <rFont val="Yu Gothic"/>
      </rPr>
      <t>である。期首の利益剰余金には入らない（別表四を通る）</t>
    </r>
  </si>
  <si>
    <t>Cr 資産除去債務</t>
  </si>
  <si>
    <t>期首時点の見積りと割引率で算定した債務</t>
  </si>
  <si>
    <t>差額 ＝ 期首の債務 − 期首の除去費用（合計）</t>
  </si>
  <si>
    <t>期首の除去費用 ＝ 発生時の額 − 減価償却累計相当額（合計・各行を丸めるため端数は 0.01×件数 以内）</t>
  </si>
  <si>
    <t>合計の差額 ＝ 各行の差額の積み上げ</t>
  </si>
  <si>
    <r>
      <rPr>
        <color rgb="FF8A8170"/>
        <sz val="9"/>
        <rFont val="Yu Gothic"/>
      </rPr>
      <t xml:space="preserve">⚠️ </t>
    </r>
    <r>
      <rPr>
        <b/>
        <color rgb="FF8A8170"/>
        <sz val="9"/>
        <rFont val="Yu Gothic"/>
      </rPr>
      <t>見積りの変更（03のレイヤー）の仕訳は、この移行仕訳に含めない。</t>
    </r>
    <r>
      <rPr>
        <color rgb="FF8A8170"/>
        <sz val="9"/>
        <rFont val="Yu Gothic"/>
      </rPr>
      <t xml:space="preserve"> 見積りの変更は移行日より後の事象であり、移行日の残高ではない。03は債務が発生した時点から履行までの全体像を示す表であって、移行日の切り口とは別である。</t>
    </r>
  </si>
  <si>
    <t>⚠️ 期首時点の割引率（J列・黄）は人が入れる。本サンプルは当初の割引率と同じと置いており、その場合の期首の債務は「当初計上額を当初率で経過年数分だけ利息積上げした残高」（04のロールフォワードの経過年数目の期末残高）に一致する。実務では期首時点の国債利回りを入れる。</t>
  </si>
  <si>
    <r>
      <rPr>
        <color rgb="FF8A8170"/>
        <sz val="9"/>
        <rFont val="Yu Gothic"/>
      </rPr>
      <t>⚠️ 経過年数（黄）は人が入れる。ここでは当初計上時点から移行日までの経過年数を指し、履行までの残存年数ではない。</t>
    </r>
    <r>
      <rPr>
        <b/>
        <color rgb="FF8A8170"/>
        <sz val="9"/>
        <rFont val="Yu Gothic"/>
      </rPr>
      <t>移行日以前に見積りの変更がある場合、期首の債務はレイヤーの積み上げになり、この式（当初の割引率による単一の現在価値）では算定できない。</t>
    </r>
    <r>
      <rPr>
        <color rgb="FF8A8170"/>
        <sz val="9"/>
        <rFont val="Yu Gothic"/>
      </rPr>
      <t xml:space="preserve"> そのときは期首時点の見積りと割引率を人が確定させること。</t>
    </r>
  </si>
  <si>
    <r>
      <rPr>
        <color rgb="FF8A8170"/>
        <sz val="9"/>
        <rFont val="Yu Gothic"/>
      </rPr>
      <t>⚠️ 適用初年度の期首（移行日）の扱いは、債務が発生したその時点の処理とは違う。企業会計基準第18号</t>
    </r>
    <r>
      <rPr>
        <b/>
        <color rgb="FF8A8170"/>
        <sz val="9"/>
        <rFont val="Yu Gothic"/>
      </rPr>
      <t>第18項</t>
    </r>
    <r>
      <rPr>
        <color rgb="FF8A8170"/>
        <sz val="9"/>
        <rFont val="Yu Gothic"/>
      </rPr>
      <t>により、期首の資産除去債務は</t>
    </r>
    <r>
      <rPr>
        <b/>
        <color rgb="FF8A8170"/>
        <sz val="9"/>
        <rFont val="Yu Gothic"/>
      </rPr>
      <t>期首時点</t>
    </r>
    <r>
      <rPr>
        <color rgb="FF8A8170"/>
        <sz val="9"/>
        <rFont val="Yu Gothic"/>
      </rPr>
      <t>の見積りと割引率で算定し、関連する有形固定資産に加算する除去費用は</t>
    </r>
    <r>
      <rPr>
        <b/>
        <color rgb="FF8A8170"/>
        <sz val="9"/>
        <rFont val="Yu Gothic"/>
      </rPr>
      <t>債務の発生時点</t>
    </r>
    <r>
      <rPr>
        <color rgb="FF8A8170"/>
        <sz val="9"/>
        <rFont val="Yu Gothic"/>
      </rPr>
      <t>で計上した場合と同一の金額から</t>
    </r>
    <r>
      <rPr>
        <b/>
        <color rgb="FF8A8170"/>
        <sz val="9"/>
        <rFont val="Yu Gothic"/>
      </rPr>
      <t>期首までの減価償却額相当額</t>
    </r>
    <r>
      <rPr>
        <color rgb="FF8A8170"/>
        <sz val="9"/>
        <rFont val="Yu Gothic"/>
      </rPr>
      <t>を控除した額とする。両者の差額は</t>
    </r>
    <r>
      <rPr>
        <b/>
        <color rgb="FF8A8170"/>
        <sz val="9"/>
        <rFont val="Yu Gothic"/>
      </rPr>
      <t>適用初年度の損益</t>
    </r>
    <r>
      <rPr>
        <color rgb="FF8A8170"/>
        <sz val="9"/>
        <rFont val="Yu Gothic"/>
      </rPr>
      <t>（原則として特別損失）とする（結論の背景 第62項・第63項）。この適用は会計方針の変更として扱う（第20項）が、累積的影響額を期首の利益剰余金に加減する方法とは違い、差額は損益を通るため</t>
    </r>
    <r>
      <rPr>
        <b/>
        <color rgb="FF8A8170"/>
        <sz val="9"/>
        <rFont val="Yu Gothic"/>
      </rPr>
      <t>別表四も通る</t>
    </r>
    <r>
      <rPr>
        <color rgb="FF8A8170"/>
        <sz val="9"/>
        <rFont val="Yu Gothic"/>
      </rPr>
      <t>。 ／ 経過年数（yearsElapsedAtTransition）の前提：当初計上時点（0年目）から移行日までの経過年数をR-01=3年・R-02=2年・R-03=4年・R-04=1年としている。いずれも見積りの変更（R-01は5年目、R-03は8年目）より前であり、移行日時点の見積りは当初の見積りのままである。⚠️ 移行日以前に見積りの変更がある場合、期首の債務はレイヤーの積み上げになり当初の割引率による単一の現在価値では算定できない。本サンプルはその場合を対象外とし、エンジンは入力を検知して停止する。 ⚠️ 本サンプルの前提と限界：①期首時点の割引率は当初の割引率と同じと置いた（実務では期首時点の国債利回りを人が入れる）②経過年数は人が入れる値であり、債務の発生時期の根拠を残す③敷金の簡便法を採った物件（本社事務所）は、移行日までに費用配分済みの額を差入保証金から落とす（Y-319。落とし先は適用初年度の損益・要確認）④賃借物件の除去費用は関連する造作・構築物に加算している。使用権資産に含める整理もあり得るため、人が判断して記録する。 ⑤減価償却額相当額は定額法・残存価額0・端数月なしの前提で「発生時の除去費用÷償却年数×経過年数」としている。償却方法が違う場合は人が累計額を確定させる。</t>
    </r>
  </si>
  <si>
    <t>確認事項</t>
  </si>
  <si>
    <t>見るべき箇所</t>
  </si>
  <si>
    <t>該当性の判定の件数 ＝ 見積りの件数</t>
  </si>
  <si>
    <t>01と02</t>
  </si>
  <si>
    <t>レイヤーの現在価値合計 ＝ 集計表の現在価値合計</t>
  </si>
  <si>
    <t>03</t>
  </si>
  <si>
    <t>割引前CF合計 − 現在価値合計 ＝ 利息費用の総額</t>
  </si>
  <si>
    <t>最終年度の債務残高 ＝ 割引前CFの合計</t>
  </si>
  <si>
    <t>04</t>
  </si>
  <si>
    <t>差額 ＝ 期首の債務 − 期首の除去費用</t>
  </si>
  <si>
    <t>09</t>
  </si>
  <si>
    <t>期首の除去費用 ＝ 発生時の額 − 減価償却累計相当額</t>
  </si>
  <si>
    <t>増加レイヤーに変更時点の率、減少レイヤーに当初の率が適用されているか</t>
  </si>
  <si>
    <t>目視</t>
  </si>
  <si>
    <t>03のG列（IFで分岐している）</t>
  </si>
  <si>
    <t>全体判定</t>
  </si>
  <si>
    <t>・該当性判定の件数 ＝ 計算シートの件数</t>
  </si>
  <si>
    <t>・1件ごと：レイヤーの現在価値の合計 ＝ 当初計上額 ＋ 見積変更の影響額</t>
  </si>
  <si>
    <t>・1件ごと：割引前将来CF合計 − レイヤーの現在価値合計 ＝ 履行時までの利息費用の総額</t>
  </si>
  <si>
    <t>・1件ごと：ロールフォワードの最終年度の期末残高 ＝ 割引前将来CFの合計</t>
  </si>
  <si>
    <t>・負債計上額 ＝ 有形固定資産への加算額（当初計上時）</t>
  </si>
  <si>
    <t>・⚠️ 見積りの変更で、増加レイヤーに変更時点の率、減少レイヤーに当初の率が適用されていること</t>
  </si>
  <si>
    <t>・1件ごと：期首の除去費用 ＝ 発生時の除去費用 − 減価償却累計相当額（端数は各行0.01以内）</t>
  </si>
  <si>
    <t>・1件ごと：第18項の差額 ＝ 期首の債務 − 期首の除去費用</t>
  </si>
  <si>
    <t>・合計の差額 ＝ 各行の差額の積み上げ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</si>
</sst>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color theme="1"/>
      <family val="2"/>
      <scheme val="minor"/>
      <sz val="11"/>
      <name val="Calibri"/>
    </font>
    <font>
      <b/>
      <color rgb="FF1A1A1F"/>
      <sz val="10"/>
      <name val="Yu Gothic"/>
    </font>
    <font>
      <color rgb="FF8A8170"/>
      <sz val="9"/>
      <name val="Yu Gothic"/>
    </font>
    <font>
      <color rgb="FF1A1A1F"/>
      <sz val="10"/>
      <name val="Yu Gothic"/>
    </font>
    <font>
      <b/>
      <color rgb="FFB03030"/>
      <sz val="10"/>
      <name val="Yu Gothic"/>
    </font>
  </fonts>
  <fills count="6">
    <fill>
      <patternFill patternType="none"/>
    </fill>
    <fill>
      <patternFill patternType="gray125"/>
    </fill>
    <fill>
      <patternFill patternType="solid">
        <fgColor rgb="FFECE4D2"/>
      </patternFill>
    </fill>
    <fill>
      <patternFill patternType="solid">
        <fgColor rgb="FFDCEFE0"/>
      </patternFill>
    </fill>
    <fill>
      <patternFill patternType="solid">
        <fgColor rgb="FFFFF2B8"/>
      </patternFill>
    </fill>
    <fill>
      <patternFill patternType="solid">
        <fgColor rgb="FFE8EFEA"/>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19">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2" borderId="1" xfId="0" applyFont="1" applyFill="1" applyBorder="1" applyAlignment="1">
      <alignment vertical="center" wrapText="1"/>
    </xf>
    <xf numFmtId="0" fontId="3" fillId="0" borderId="1" xfId="0" applyFont="1" applyBorder="1" applyAlignment="1">
      <alignment vertical="center" wrapText="1"/>
    </xf>
    <xf numFmtId="0" fontId="3" fillId="3" borderId="1" xfId="0" applyFont="1" applyFill="1" applyBorder="1" applyAlignment="1">
      <alignment vertical="center" wrapText="1"/>
    </xf>
    <xf numFmtId="0" fontId="2" fillId="0" borderId="0" xfId="0" applyFont="1" applyAlignment="1">
      <alignment vertical="top" wrapText="1"/>
    </xf>
    <xf numFmtId="3" fontId="3" fillId="4" borderId="1" xfId="0" applyNumberFormat="1" applyFont="1" applyFill="1" applyBorder="1" applyAlignment="1">
      <alignment horizontal="right" vertical="center" wrapText="1"/>
    </xf>
    <xf numFmtId="164" fontId="3" fillId="4" borderId="1" xfId="0" applyNumberFormat="1" applyFont="1" applyFill="1" applyBorder="1" applyAlignment="1">
      <alignment horizontal="right" vertical="center" wrapText="1"/>
    </xf>
    <xf numFmtId="10" fontId="3" fillId="4" borderId="1" xfId="0" applyNumberFormat="1" applyFont="1" applyFill="1" applyBorder="1" applyAlignment="1">
      <alignment horizontal="right" vertical="center" wrapText="1"/>
    </xf>
    <xf numFmtId="0" fontId="4" fillId="0" borderId="0" xfId="0" applyFont="1" applyAlignment="1">
      <alignment vertical="center" wrapText="1"/>
    </xf>
    <xf numFmtId="164" fontId="3" fillId="0" borderId="1" xfId="0" applyNumberFormat="1" applyFont="1" applyBorder="1" applyAlignment="1">
      <alignment horizontal="right" vertical="center" wrapText="1"/>
    </xf>
    <xf numFmtId="10" fontId="3" fillId="0" borderId="1" xfId="0" applyNumberFormat="1" applyFont="1" applyBorder="1" applyAlignment="1">
      <alignment horizontal="right" vertical="center" wrapText="1"/>
    </xf>
    <xf numFmtId="3" fontId="3" fillId="0" borderId="1" xfId="0" applyNumberFormat="1" applyFont="1" applyBorder="1" applyAlignment="1">
      <alignment horizontal="right" vertical="center" wrapText="1"/>
    </xf>
    <xf numFmtId="0" fontId="1" fillId="5" borderId="1" xfId="0" applyFont="1" applyFill="1" applyBorder="1" applyAlignment="1">
      <alignment vertical="center" wrapText="1"/>
    </xf>
    <xf numFmtId="164" fontId="1" fillId="5" borderId="1" xfId="0" applyNumberFormat="1" applyFont="1" applyFill="1" applyBorder="1" applyAlignment="1">
      <alignment horizontal="right" vertical="center" wrapText="1"/>
    </xf>
    <xf numFmtId="0" fontId="3" fillId="5" borderId="1" xfId="0" applyFont="1" applyFill="1" applyBorder="1" applyAlignment="1">
      <alignment vertical="center" wrapText="1"/>
    </xf>
    <xf numFmtId="164" fontId="3" fillId="5" borderId="1" xfId="0" applyNumberFormat="1" applyFont="1" applyFill="1" applyBorder="1" applyAlignment="1">
      <alignment horizontal="right" vertical="center" wrapText="1"/>
    </xf>
    <xf numFmtId="0" fontId="3" fillId="4"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FormatPr defaultRowHeight="15" outlineLevelRow="0" outlineLevelCol="0" x14ac:dyDescent="55"/>
  <cols>
    <col min="1" max="1" width="26" customWidth="1"/>
    <col min="2" max="2" width="100" customWidth="1"/>
  </cols>
  <sheetData>
    <row r="1" spans="1:2" x14ac:dyDescent="0.25">
      <c r="A1" s="1" t="s">
        <v>0</v>
      </c>
      <c r="B1" s="1"/>
    </row>
    <row r="2" spans="1:2" x14ac:dyDescent="0.25">
      <c r="A2" s="1" t="s">
        <v>1</v>
      </c>
      <c r="B2" s="1"/>
    </row>
    <row r="3" spans="1:2" x14ac:dyDescent="0.25">
      <c r="A3" s="2" t="s">
        <v>2</v>
      </c>
      <c r="B3" s="2"/>
    </row>
    <row r="5" spans="1:2" x14ac:dyDescent="0.25">
      <c r="A5" s="3" t="s">
        <v>3</v>
      </c>
      <c r="B5" s="3" t="s">
        <v>4</v>
      </c>
    </row>
    <row r="6" spans="1:2" x14ac:dyDescent="0.25">
      <c r="A6" s="4" t="s">
        <v>5</v>
      </c>
      <c r="B6" s="4" t="s">
        <v>6</v>
      </c>
    </row>
    <row r="7" spans="1:2" x14ac:dyDescent="0.25">
      <c r="A7" s="4" t="s">
        <v>7</v>
      </c>
      <c r="B7" s="4" t="s">
        <v>8</v>
      </c>
    </row>
    <row r="8" spans="1:2" x14ac:dyDescent="0.25">
      <c r="A8" s="4" t="s">
        <v>9</v>
      </c>
      <c r="B8" s="4" t="s">
        <v>10</v>
      </c>
    </row>
    <row r="9" spans="1:2" x14ac:dyDescent="0.25">
      <c r="A9" s="4" t="s">
        <v>11</v>
      </c>
      <c r="B9" s="4" t="s">
        <v>12</v>
      </c>
    </row>
    <row r="10" spans="1:2" x14ac:dyDescent="0.25">
      <c r="A10" s="4" t="s">
        <v>13</v>
      </c>
      <c r="B10" s="4" t="s">
        <v>14</v>
      </c>
    </row>
    <row r="11" spans="1:2" x14ac:dyDescent="0.25">
      <c r="A11" s="4" t="s">
        <v>15</v>
      </c>
      <c r="B11" s="4" t="s">
        <v>16</v>
      </c>
    </row>
    <row r="12" spans="1:2" x14ac:dyDescent="0.25">
      <c r="A12" s="4" t="s">
        <v>17</v>
      </c>
      <c r="B12" s="4" t="s">
        <v>18</v>
      </c>
    </row>
    <row r="13" spans="1:2" x14ac:dyDescent="0.25">
      <c r="A13" s="4" t="s">
        <v>19</v>
      </c>
      <c r="B13" s="4" t="s">
        <v>20</v>
      </c>
    </row>
    <row r="14" spans="1:2" x14ac:dyDescent="0.25">
      <c r="A14" s="4" t="s">
        <v>21</v>
      </c>
      <c r="B14" s="4" t="s">
        <v>22</v>
      </c>
    </row>
    <row r="16" spans="1:2" x14ac:dyDescent="0.25">
      <c r="A16" s="3" t="s">
        <v>23</v>
      </c>
      <c r="B16" s="3" t="s">
        <v>24</v>
      </c>
    </row>
    <row r="17" spans="1:2" x14ac:dyDescent="0.25">
      <c r="A17" s="4" t="s">
        <v>25</v>
      </c>
      <c r="B17" s="4" t="s">
        <v>26</v>
      </c>
    </row>
    <row r="18" spans="1:2" x14ac:dyDescent="0.25">
      <c r="A18" s="4" t="s">
        <v>27</v>
      </c>
      <c r="B18" s="4" t="s">
        <v>28</v>
      </c>
    </row>
    <row r="19" spans="1:2" x14ac:dyDescent="0.25">
      <c r="A19" s="4" t="s">
        <v>29</v>
      </c>
      <c r="B19" s="4" t="s">
        <v>30</v>
      </c>
    </row>
    <row r="20" spans="1:2" x14ac:dyDescent="0.25">
      <c r="A20" s="4" t="s">
        <v>31</v>
      </c>
      <c r="B20" s="4" t="s">
        <v>32</v>
      </c>
    </row>
    <row r="21" spans="1:2" x14ac:dyDescent="0.25">
      <c r="A21" s="4" t="s">
        <v>33</v>
      </c>
      <c r="B21" s="4" t="s">
        <v>34</v>
      </c>
    </row>
    <row r="22" spans="1:2" x14ac:dyDescent="0.25">
      <c r="A22" s="4" t="s">
        <v>35</v>
      </c>
      <c r="B22" s="4" t="s">
        <v>36</v>
      </c>
    </row>
    <row r="23" spans="1:2" x14ac:dyDescent="0.25">
      <c r="A23" s="4" t="s">
        <v>37</v>
      </c>
      <c r="B23" s="4" t="s">
        <v>38</v>
      </c>
    </row>
    <row r="24" spans="1:2" x14ac:dyDescent="0.25">
      <c r="A24" s="4" t="s">
        <v>39</v>
      </c>
      <c r="B24" s="4" t="s">
        <v>40</v>
      </c>
    </row>
    <row r="25" spans="1:2" x14ac:dyDescent="0.25">
      <c r="A25" s="4" t="s">
        <v>41</v>
      </c>
      <c r="B25" s="4" t="s">
        <v>42</v>
      </c>
    </row>
    <row r="26" spans="1:2" x14ac:dyDescent="0.25">
      <c r="A26" s="4" t="s">
        <v>43</v>
      </c>
      <c r="B26" s="4" t="s">
        <v>44</v>
      </c>
    </row>
  </sheetData>
  <mergeCells count="3">
    <mergeCell ref="A1:B1"/>
    <mergeCell ref="A2:B2"/>
    <mergeCell ref="A3:B3"/>
  </mergeCells>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FormatPr defaultRowHeight="15" outlineLevelRow="0" outlineLevelCol="0" x14ac:dyDescent="55"/>
  <cols>
    <col min="1" max="1" width="10" customWidth="1"/>
    <col min="2" max="3" width="30" customWidth="1"/>
    <col min="4" max="4" width="12" customWidth="1"/>
    <col min="5" max="5" width="16" customWidth="1"/>
    <col min="6" max="6" width="18" customWidth="1"/>
    <col min="7" max="7" width="20" customWidth="1"/>
    <col min="8" max="9" width="18" customWidth="1"/>
    <col min="10" max="10" width="14" customWidth="1"/>
    <col min="11" max="11" width="44" customWidth="1"/>
  </cols>
  <sheetData>
    <row r="1" spans="1:11" x14ac:dyDescent="0.25">
      <c r="A1" s="1" t="s">
        <v>0</v>
      </c>
      <c r="B1" s="1"/>
      <c r="C1" s="1"/>
      <c r="D1" s="1"/>
      <c r="E1" s="1"/>
      <c r="F1" s="1"/>
      <c r="G1" s="1"/>
      <c r="H1" s="1"/>
      <c r="I1" s="1"/>
      <c r="J1" s="1"/>
      <c r="K1" s="1"/>
    </row>
    <row r="2" spans="1:11" x14ac:dyDescent="0.25">
      <c r="A2" s="1" t="s">
        <v>225</v>
      </c>
      <c r="B2" s="1"/>
      <c r="C2" s="1"/>
      <c r="D2" s="1"/>
      <c r="E2" s="1"/>
      <c r="F2" s="1"/>
      <c r="G2" s="1"/>
      <c r="H2" s="1"/>
      <c r="I2" s="1"/>
      <c r="J2" s="1"/>
      <c r="K2" s="1"/>
    </row>
    <row r="3" spans="1:11" x14ac:dyDescent="0.25">
      <c r="A3" s="2" t="s">
        <v>2</v>
      </c>
      <c r="B3" s="2"/>
      <c r="C3" s="2"/>
      <c r="D3" s="2"/>
      <c r="E3" s="2"/>
      <c r="F3" s="2"/>
      <c r="G3" s="2"/>
      <c r="H3" s="2"/>
      <c r="I3" s="2"/>
      <c r="J3" s="2"/>
      <c r="K3" s="2"/>
    </row>
    <row r="5" spans="1:9" x14ac:dyDescent="0.25">
      <c r="A5" s="10" t="s">
        <v>226</v>
      </c>
      <c r="B5" s="10"/>
      <c r="C5" s="10"/>
      <c r="D5" s="10"/>
      <c r="E5" s="10"/>
      <c r="F5" s="10"/>
      <c r="G5" s="10"/>
      <c r="H5" s="10"/>
      <c r="I5" s="10"/>
    </row>
    <row r="7" spans="1:11" x14ac:dyDescent="0.25">
      <c r="A7" s="3" t="s">
        <v>46</v>
      </c>
      <c r="B7" s="3" t="s">
        <v>47</v>
      </c>
      <c r="C7" s="3" t="s">
        <v>48</v>
      </c>
      <c r="D7" s="3" t="s">
        <v>227</v>
      </c>
      <c r="E7" s="3" t="s">
        <v>228</v>
      </c>
      <c r="F7" s="3" t="s">
        <v>229</v>
      </c>
      <c r="G7" s="3" t="s">
        <v>230</v>
      </c>
      <c r="H7" s="3" t="s">
        <v>231</v>
      </c>
      <c r="I7" s="3" t="s">
        <v>232</v>
      </c>
      <c r="J7" s="3" t="s">
        <v>233</v>
      </c>
      <c r="K7" s="3" t="s">
        <v>234</v>
      </c>
    </row>
    <row r="8" spans="1:11" x14ac:dyDescent="0.25">
      <c r="A8" s="4" t="s">
        <v>53</v>
      </c>
      <c r="B8" s="4" t="s">
        <v>54</v>
      </c>
      <c r="C8" s="4" t="s">
        <v>55</v>
      </c>
      <c r="D8" s="7">
        <v>3</v>
      </c>
      <c r="E8" s="11">
        <f>ROUND('02_見積りと割引率'!$D$6/(1+J8)^('02_見積りと割引率'!$C$6-D8),2)</f>
      </c>
      <c r="F8" s="11">
        <f>'02_見積りと割引率'!$D$6/(1+J8)^'02_見積りと割引率'!$C$6</f>
      </c>
      <c r="G8" s="11">
        <f>F8/'02_見積りと割引率'!$F$6*D8</f>
      </c>
      <c r="H8" s="11">
        <f>ROUND(F8-G8,2)</f>
      </c>
      <c r="I8" s="11">
        <f>E8-H8</f>
      </c>
      <c r="J8" s="9">
        <v>0.013</v>
      </c>
      <c r="K8" s="4" t="s">
        <v>235</v>
      </c>
    </row>
    <row r="9" spans="1:11" x14ac:dyDescent="0.25">
      <c r="A9" s="4" t="s">
        <v>59</v>
      </c>
      <c r="B9" s="4" t="s">
        <v>60</v>
      </c>
      <c r="C9" s="4" t="s">
        <v>61</v>
      </c>
      <c r="D9" s="7">
        <v>2</v>
      </c>
      <c r="E9" s="11">
        <f>ROUND('02_見積りと割引率'!$D$7/(1+J9)^('02_見積りと割引率'!$C$7-D9),2)</f>
      </c>
      <c r="F9" s="11">
        <f>'02_見積りと割引率'!$D$7/(1+J9)^'02_見積りと割引率'!$C$7</f>
      </c>
      <c r="G9" s="11">
        <f>F9/'02_見積りと割引率'!$F$7*D9</f>
      </c>
      <c r="H9" s="11">
        <f>ROUND(F9-G9,2)</f>
      </c>
      <c r="I9" s="11">
        <f>E9-H9</f>
      </c>
      <c r="J9" s="9">
        <v>0.008</v>
      </c>
      <c r="K9" s="4" t="s">
        <v>236</v>
      </c>
    </row>
    <row r="10" spans="1:11" x14ac:dyDescent="0.25">
      <c r="A10" s="4" t="s">
        <v>64</v>
      </c>
      <c r="B10" s="4" t="s">
        <v>65</v>
      </c>
      <c r="C10" s="4" t="s">
        <v>66</v>
      </c>
      <c r="D10" s="7">
        <v>4</v>
      </c>
      <c r="E10" s="11">
        <f>ROUND('02_見積りと割引率'!$D$8/(1+J10)^('02_見積りと割引率'!$C$8-D10),2)</f>
      </c>
      <c r="F10" s="11">
        <f>'02_見積りと割引率'!$D$8/(1+J10)^'02_見積りと割引率'!$C$8</f>
      </c>
      <c r="G10" s="11">
        <f>F10/'02_見積りと割引率'!$F$8*D10</f>
      </c>
      <c r="H10" s="11">
        <f>ROUND(F10-G10,2)</f>
      </c>
      <c r="I10" s="11">
        <f>E10-H10</f>
      </c>
      <c r="J10" s="9">
        <v>0.017</v>
      </c>
      <c r="K10" s="4" t="s">
        <v>237</v>
      </c>
    </row>
    <row r="11" spans="1:11" x14ac:dyDescent="0.25">
      <c r="A11" s="4" t="s">
        <v>69</v>
      </c>
      <c r="B11" s="4" t="s">
        <v>70</v>
      </c>
      <c r="C11" s="4" t="s">
        <v>71</v>
      </c>
      <c r="D11" s="7">
        <v>1</v>
      </c>
      <c r="E11" s="11">
        <f>ROUND('02_見積りと割引率'!$D$9/(1+J11)^('02_見積りと割引率'!$C$9-D11),2)</f>
      </c>
      <c r="F11" s="11">
        <f>'02_見積りと割引率'!$D$9/(1+J11)^'02_見積りと割引率'!$C$9</f>
      </c>
      <c r="G11" s="11">
        <f>F11/'02_見積りと割引率'!$F$9*D11</f>
      </c>
      <c r="H11" s="11">
        <f>ROUND(F11-G11,2)</f>
      </c>
      <c r="I11" s="11">
        <f>E11-H11</f>
      </c>
      <c r="J11" s="9">
        <v>0.017</v>
      </c>
      <c r="K11" s="4" t="s">
        <v>238</v>
      </c>
    </row>
    <row r="12" spans="1:11" x14ac:dyDescent="0.25">
      <c r="A12" s="4" t="s">
        <v>74</v>
      </c>
      <c r="B12" s="4" t="s">
        <v>75</v>
      </c>
      <c r="C12" s="4" t="s">
        <v>76</v>
      </c>
      <c r="D12" s="7">
        <v>2</v>
      </c>
      <c r="E12" s="11">
        <f>ROUND('02_見積りと割引率'!$D$10/(1+J12)^('02_見積りと割引率'!$C$10-D12),2)</f>
      </c>
      <c r="F12" s="11">
        <f>'02_見積りと割引率'!$D$10/(1+J12)^'02_見積りと割引率'!$C$10</f>
      </c>
      <c r="G12" s="11">
        <f>F12/'02_見積りと割引率'!$F$10*D12</f>
      </c>
      <c r="H12" s="11">
        <f>ROUND(F12-G12,2)</f>
      </c>
      <c r="I12" s="11">
        <f>E12-H12</f>
      </c>
      <c r="J12" s="9">
        <v>0.01</v>
      </c>
      <c r="K12" s="4" t="s">
        <v>239</v>
      </c>
    </row>
    <row r="13" spans="1:9" x14ac:dyDescent="0.25">
      <c r="A13" s="14" t="s">
        <v>116</v>
      </c>
      <c r="B13" s="14" t="s">
        <v>117</v>
      </c>
      <c r="C13" s="14" t="s">
        <v>116</v>
      </c>
      <c r="D13" s="14" t="s">
        <v>116</v>
      </c>
      <c r="E13" s="15">
        <f>SUM(E8:E12)</f>
      </c>
      <c r="F13" s="15">
        <f>SUM(F8:F12)</f>
      </c>
      <c r="G13" s="15">
        <f>SUM(G8:G12)</f>
      </c>
      <c r="H13" s="15">
        <f>SUM(H8:H12)</f>
      </c>
      <c r="I13" s="15">
        <f>SUM(I8:I12)</f>
      </c>
    </row>
    <row r="15" spans="1:5" x14ac:dyDescent="0.25">
      <c r="A15" s="3" t="s">
        <v>240</v>
      </c>
      <c r="B15" s="3" t="s">
        <v>157</v>
      </c>
      <c r="C15" s="3" t="s">
        <v>158</v>
      </c>
      <c r="D15" s="3" t="s">
        <v>159</v>
      </c>
      <c r="E15" s="3" t="s">
        <v>160</v>
      </c>
    </row>
    <row r="16" spans="1:5" x14ac:dyDescent="0.25">
      <c r="A16" s="4" t="s">
        <v>241</v>
      </c>
      <c r="B16" s="4" t="s">
        <v>162</v>
      </c>
      <c r="C16" s="4" t="s">
        <v>113</v>
      </c>
      <c r="D16" s="11">
        <f>H13</f>
      </c>
      <c r="E16" s="4" t="s">
        <v>242</v>
      </c>
    </row>
    <row r="17" spans="1:5" x14ac:dyDescent="0.25">
      <c r="A17" s="4" t="s">
        <v>243</v>
      </c>
      <c r="B17" s="4" t="s">
        <v>244</v>
      </c>
      <c r="C17" s="4" t="s">
        <v>113</v>
      </c>
      <c r="D17" s="11">
        <f>I13</f>
      </c>
      <c r="E17" s="4" t="s">
        <v>245</v>
      </c>
    </row>
    <row r="18" spans="1:5" x14ac:dyDescent="0.25">
      <c r="A18" s="4" t="s">
        <v>246</v>
      </c>
      <c r="B18" s="4" t="s">
        <v>113</v>
      </c>
      <c r="C18" s="4" t="s">
        <v>163</v>
      </c>
      <c r="D18" s="11">
        <f>E13</f>
      </c>
      <c r="E18" s="4" t="s">
        <v>247</v>
      </c>
    </row>
    <row r="20" spans="1:5" x14ac:dyDescent="0.25">
      <c r="A20" s="3" t="s">
        <v>44</v>
      </c>
      <c r="B20" s="3" t="s">
        <v>137</v>
      </c>
      <c r="C20" s="3" t="s">
        <v>138</v>
      </c>
      <c r="D20" s="3" t="s">
        <v>116</v>
      </c>
      <c r="E20" s="3" t="s">
        <v>116</v>
      </c>
    </row>
    <row r="21" spans="1:5" x14ac:dyDescent="0.25">
      <c r="A21" s="4" t="s">
        <v>248</v>
      </c>
      <c r="B21" s="11">
        <f>I13-(E13-H13)</f>
      </c>
      <c r="C21" s="4">
        <f>IF(ABS(B21)&lt;0.01,"OK","⚠️ NG")</f>
      </c>
      <c r="D21" s="4" t="s">
        <v>116</v>
      </c>
      <c r="E21" s="4" t="s">
        <v>116</v>
      </c>
    </row>
    <row r="22" spans="1:5" x14ac:dyDescent="0.25">
      <c r="A22" s="4" t="s">
        <v>249</v>
      </c>
      <c r="B22" s="11">
        <f>H13-(F13-G13)</f>
      </c>
      <c r="C22" s="4">
        <f>IF(ABS(B22)&lt;=0.01*5+0.005,"OK","⚠️ NG")</f>
      </c>
      <c r="D22" s="4" t="s">
        <v>116</v>
      </c>
      <c r="E22" s="4" t="s">
        <v>116</v>
      </c>
    </row>
    <row r="23" spans="1:5" x14ac:dyDescent="0.25">
      <c r="A23" s="4" t="s">
        <v>250</v>
      </c>
      <c r="B23" s="11">
        <f>I13-SUM(I8:I12)</f>
      </c>
      <c r="C23" s="4">
        <f>IF(ABS(B23)&lt;0.01,"OK","⚠️ NG")</f>
      </c>
      <c r="D23" s="4" t="s">
        <v>116</v>
      </c>
      <c r="E23" s="4" t="s">
        <v>116</v>
      </c>
    </row>
    <row r="25" spans="1:9" x14ac:dyDescent="0.25">
      <c r="A25" s="6" t="s">
        <v>251</v>
      </c>
      <c r="B25" s="6"/>
      <c r="C25" s="6"/>
      <c r="D25" s="6"/>
      <c r="E25" s="6"/>
      <c r="F25" s="6"/>
      <c r="G25" s="6"/>
      <c r="H25" s="6"/>
      <c r="I25" s="6"/>
    </row>
    <row r="26" spans="1:11" x14ac:dyDescent="0.25">
      <c r="A26" s="6" t="s">
        <v>252</v>
      </c>
      <c r="B26" s="6"/>
      <c r="C26" s="6"/>
      <c r="D26" s="6"/>
      <c r="E26" s="6"/>
      <c r="F26" s="6"/>
      <c r="G26" s="6"/>
      <c r="H26" s="6"/>
      <c r="I26" s="6"/>
      <c r="J26" s="6"/>
      <c r="K26" s="6"/>
    </row>
    <row r="27" spans="1:9" x14ac:dyDescent="0.25">
      <c r="A27" s="6" t="s">
        <v>253</v>
      </c>
      <c r="B27" s="6"/>
      <c r="C27" s="6"/>
      <c r="D27" s="6"/>
      <c r="E27" s="6"/>
      <c r="F27" s="6"/>
      <c r="G27" s="6"/>
      <c r="H27" s="6"/>
      <c r="I27" s="6"/>
    </row>
    <row r="28" spans="1:9" x14ac:dyDescent="0.25">
      <c r="A28" s="6" t="s">
        <v>254</v>
      </c>
      <c r="B28" s="6"/>
      <c r="C28" s="6"/>
      <c r="D28" s="6"/>
      <c r="E28" s="6"/>
      <c r="F28" s="6"/>
      <c r="G28" s="6"/>
      <c r="H28" s="6"/>
      <c r="I28" s="6"/>
    </row>
  </sheetData>
  <mergeCells count="8">
    <mergeCell ref="A1:K1"/>
    <mergeCell ref="A2:K2"/>
    <mergeCell ref="A3:K3"/>
    <mergeCell ref="A5:I5"/>
    <mergeCell ref="A25:I25"/>
    <mergeCell ref="A26:K26"/>
    <mergeCell ref="A27:I27"/>
    <mergeCell ref="A28:I28"/>
  </mergeCells>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FormatPr defaultRowHeight="15" outlineLevelRow="0" outlineLevelCol="0" x14ac:dyDescent="55"/>
  <cols>
    <col min="1" max="1" width="56" customWidth="1"/>
    <col min="2" max="2" width="18" customWidth="1"/>
    <col min="3" max="3" width="14" customWidth="1"/>
    <col min="4" max="4" width="44" customWidth="1"/>
  </cols>
  <sheetData>
    <row r="1" spans="1:4" x14ac:dyDescent="0.25">
      <c r="A1" s="1" t="s">
        <v>0</v>
      </c>
      <c r="B1" s="1"/>
      <c r="C1" s="1"/>
      <c r="D1" s="1"/>
    </row>
    <row r="2" spans="1:4" x14ac:dyDescent="0.25">
      <c r="A2" s="1" t="s">
        <v>44</v>
      </c>
      <c r="B2" s="1"/>
      <c r="C2" s="1"/>
      <c r="D2" s="1"/>
    </row>
    <row r="3" spans="1:4" x14ac:dyDescent="0.25">
      <c r="A3" s="2" t="s">
        <v>2</v>
      </c>
      <c r="B3" s="2"/>
      <c r="C3" s="2"/>
      <c r="D3" s="2"/>
    </row>
    <row r="5" spans="1:4" x14ac:dyDescent="0.25">
      <c r="A5" s="3" t="s">
        <v>255</v>
      </c>
      <c r="B5" s="3" t="s">
        <v>137</v>
      </c>
      <c r="C5" s="3" t="s">
        <v>138</v>
      </c>
      <c r="D5" s="3" t="s">
        <v>256</v>
      </c>
    </row>
    <row r="6" spans="1:4" x14ac:dyDescent="0.25">
      <c r="A6" s="4" t="s">
        <v>257</v>
      </c>
      <c r="B6" s="11">
        <f>5-COUNTA('02_見積りと割引率'!A6:A10)</f>
      </c>
      <c r="C6" s="4">
        <f>IF(ABS(B6)&lt;1,"OK","⚠️ NG")</f>
      </c>
      <c r="D6" s="4" t="s">
        <v>258</v>
      </c>
    </row>
    <row r="7" spans="1:4" x14ac:dyDescent="0.25">
      <c r="A7" s="4" t="s">
        <v>259</v>
      </c>
      <c r="B7" s="11">
        <f>'03_債務の計算（レイヤー別）'!I15-'03_債務の計算（レイヤー別）'!D23</f>
      </c>
      <c r="C7" s="4">
        <f>IF(ABS(B7)&lt;1,"OK","⚠️ NG")</f>
      </c>
      <c r="D7" s="4" t="s">
        <v>260</v>
      </c>
    </row>
    <row r="8" spans="1:4" x14ac:dyDescent="0.25">
      <c r="A8" s="4" t="s">
        <v>261</v>
      </c>
      <c r="B8" s="11">
        <f>'03_債務の計算（レイヤー別）'!C23-'03_債務の計算（レイヤー別）'!D23-'03_債務の計算（レイヤー別）'!E23</f>
      </c>
      <c r="C8" s="4">
        <f>IF(ABS(B8)&lt;1,"OK","⚠️ NG")</f>
      </c>
      <c r="D8" s="4" t="s">
        <v>260</v>
      </c>
    </row>
    <row r="9" spans="1:4" x14ac:dyDescent="0.25">
      <c r="A9" s="4" t="s">
        <v>262</v>
      </c>
      <c r="B9" s="11">
        <f>'04_ロールフォワード'!B26</f>
      </c>
      <c r="C9" s="4">
        <f>IF(ABS(B9)&lt;1,"OK","⚠️ NG")</f>
      </c>
      <c r="D9" s="4" t="s">
        <v>263</v>
      </c>
    </row>
    <row r="10" spans="1:4" x14ac:dyDescent="0.25">
      <c r="A10" s="4" t="s">
        <v>140</v>
      </c>
      <c r="B10" s="11">
        <f>'04_ロールフォワード'!B27</f>
      </c>
      <c r="C10" s="4">
        <f>IF(ABS(B10)&lt;1,"OK","⚠️ NG")</f>
      </c>
      <c r="D10" s="4" t="s">
        <v>263</v>
      </c>
    </row>
    <row r="11" spans="1:4" x14ac:dyDescent="0.25">
      <c r="A11" s="4" t="s">
        <v>264</v>
      </c>
      <c r="B11" s="11">
        <f>'09_移行日の残高（第18項）'!B21</f>
      </c>
      <c r="C11" s="4">
        <f>IF(ABS(B11)&lt;1,"OK","⚠️ NG")</f>
      </c>
      <c r="D11" s="4" t="s">
        <v>265</v>
      </c>
    </row>
    <row r="12" spans="1:4" x14ac:dyDescent="0.25">
      <c r="A12" s="4" t="s">
        <v>266</v>
      </c>
      <c r="B12" s="11">
        <f>'09_移行日の残高（第18項）'!B22</f>
      </c>
      <c r="C12" s="4">
        <f>IF(ABS(B12)&lt;1,"OK","⚠️ NG")</f>
      </c>
      <c r="D12" s="4" t="s">
        <v>265</v>
      </c>
    </row>
    <row r="13" spans="1:4" x14ac:dyDescent="0.25">
      <c r="A13" s="4" t="s">
        <v>250</v>
      </c>
      <c r="B13" s="11">
        <f>'09_移行日の残高（第18項）'!B23</f>
      </c>
      <c r="C13" s="4">
        <f>IF(ABS(B13)&lt;1,"OK","⚠️ NG")</f>
      </c>
      <c r="D13" s="4" t="s">
        <v>265</v>
      </c>
    </row>
    <row r="14" spans="1:4" x14ac:dyDescent="0.25">
      <c r="A14" s="4" t="s">
        <v>267</v>
      </c>
      <c r="B14" s="4" t="s">
        <v>113</v>
      </c>
      <c r="C14" s="4" t="s">
        <v>268</v>
      </c>
      <c r="D14" s="4" t="s">
        <v>269</v>
      </c>
    </row>
    <row r="16" spans="1:4" x14ac:dyDescent="0.25">
      <c r="A16" s="14" t="s">
        <v>270</v>
      </c>
      <c r="B16" s="14">
        <f>IF(COUNTIF(C6:C15,"⚠️ NG")=0,"✅ すべてOK","⚠️ NGあり")</f>
      </c>
      <c r="C16" s="14" t="s">
        <v>116</v>
      </c>
      <c r="D16" s="14" t="s">
        <v>116</v>
      </c>
    </row>
    <row r="18" spans="1:4" x14ac:dyDescent="0.25">
      <c r="A18" s="6" t="s">
        <v>271</v>
      </c>
      <c r="B18" s="6"/>
      <c r="C18" s="6"/>
      <c r="D18" s="6"/>
    </row>
    <row r="19" spans="1:4" x14ac:dyDescent="0.25">
      <c r="A19" s="6" t="s">
        <v>272</v>
      </c>
      <c r="B19" s="6"/>
      <c r="C19" s="6"/>
      <c r="D19" s="6"/>
    </row>
    <row r="20" spans="1:4" x14ac:dyDescent="0.25">
      <c r="A20" s="6" t="s">
        <v>273</v>
      </c>
      <c r="B20" s="6"/>
      <c r="C20" s="6"/>
      <c r="D20" s="6"/>
    </row>
    <row r="21" spans="1:4" x14ac:dyDescent="0.25">
      <c r="A21" s="6" t="s">
        <v>274</v>
      </c>
      <c r="B21" s="6"/>
      <c r="C21" s="6"/>
      <c r="D21" s="6"/>
    </row>
    <row r="22" spans="1:4" x14ac:dyDescent="0.25">
      <c r="A22" s="6" t="s">
        <v>275</v>
      </c>
      <c r="B22" s="6"/>
      <c r="C22" s="6"/>
      <c r="D22" s="6"/>
    </row>
    <row r="23" spans="1:4" x14ac:dyDescent="0.25">
      <c r="A23" s="6" t="s">
        <v>276</v>
      </c>
      <c r="B23" s="6"/>
      <c r="C23" s="6"/>
      <c r="D23" s="6"/>
    </row>
    <row r="24" spans="1:4" x14ac:dyDescent="0.25">
      <c r="A24" s="6" t="s">
        <v>277</v>
      </c>
      <c r="B24" s="6"/>
      <c r="C24" s="6"/>
      <c r="D24" s="6"/>
    </row>
    <row r="25" spans="1:4" x14ac:dyDescent="0.25">
      <c r="A25" s="6" t="s">
        <v>278</v>
      </c>
      <c r="B25" s="6"/>
      <c r="C25" s="6"/>
      <c r="D25" s="6"/>
    </row>
    <row r="26" spans="1:4" x14ac:dyDescent="0.25">
      <c r="A26" s="6" t="s">
        <v>279</v>
      </c>
      <c r="B26" s="6"/>
      <c r="C26" s="6"/>
      <c r="D26" s="6"/>
    </row>
  </sheetData>
  <mergeCells count="12">
    <mergeCell ref="A1:D1"/>
    <mergeCell ref="A2:D2"/>
    <mergeCell ref="A3:D3"/>
    <mergeCell ref="A18:D18"/>
    <mergeCell ref="A19:D19"/>
    <mergeCell ref="A20:D20"/>
    <mergeCell ref="A21:D21"/>
    <mergeCell ref="A22:D22"/>
    <mergeCell ref="A23:D23"/>
    <mergeCell ref="A24:D24"/>
    <mergeCell ref="A25:D25"/>
    <mergeCell ref="A26:D26"/>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FormatPr defaultRowHeight="15" outlineLevelRow="0" outlineLevelCol="0" x14ac:dyDescent="55"/>
  <cols>
    <col min="1" max="1" width="10" customWidth="1"/>
    <col min="2" max="2" width="32" customWidth="1"/>
    <col min="3" max="3" width="26" customWidth="1"/>
    <col min="4" max="4" width="40" customWidth="1"/>
    <col min="5" max="5" width="20" customWidth="1"/>
    <col min="6" max="6" width="12" customWidth="1"/>
    <col min="7" max="7" width="44" customWidth="1"/>
  </cols>
  <sheetData>
    <row r="1" spans="1:7" x14ac:dyDescent="0.25">
      <c r="A1" s="1" t="s">
        <v>0</v>
      </c>
      <c r="B1" s="1"/>
      <c r="C1" s="1"/>
      <c r="D1" s="1"/>
      <c r="E1" s="1"/>
      <c r="F1" s="1"/>
      <c r="G1" s="1"/>
    </row>
    <row r="2" spans="1:7" x14ac:dyDescent="0.25">
      <c r="A2" s="1" t="s">
        <v>45</v>
      </c>
      <c r="B2" s="1"/>
      <c r="C2" s="1"/>
      <c r="D2" s="1"/>
      <c r="E2" s="1"/>
      <c r="F2" s="1"/>
      <c r="G2" s="1"/>
    </row>
    <row r="3" spans="1:7" x14ac:dyDescent="0.25">
      <c r="A3" s="2" t="s">
        <v>2</v>
      </c>
      <c r="B3" s="2"/>
      <c r="C3" s="2"/>
      <c r="D3" s="2"/>
      <c r="E3" s="2"/>
      <c r="F3" s="2"/>
      <c r="G3" s="2"/>
    </row>
    <row r="5" spans="1:7" x14ac:dyDescent="0.25">
      <c r="A5" s="3" t="s">
        <v>46</v>
      </c>
      <c r="B5" s="3" t="s">
        <v>47</v>
      </c>
      <c r="C5" s="3" t="s">
        <v>48</v>
      </c>
      <c r="D5" s="3" t="s">
        <v>49</v>
      </c>
      <c r="E5" s="3" t="s">
        <v>50</v>
      </c>
      <c r="F5" s="3" t="s">
        <v>51</v>
      </c>
      <c r="G5" s="3" t="s">
        <v>52</v>
      </c>
    </row>
    <row r="6" spans="1:7" x14ac:dyDescent="0.25">
      <c r="A6" s="4" t="s">
        <v>53</v>
      </c>
      <c r="B6" s="4" t="s">
        <v>54</v>
      </c>
      <c r="C6" s="4" t="s">
        <v>55</v>
      </c>
      <c r="D6" s="5" t="s">
        <v>56</v>
      </c>
      <c r="E6" s="5" t="s">
        <v>57</v>
      </c>
      <c r="F6" s="5" t="s">
        <v>51</v>
      </c>
      <c r="G6" s="4" t="s">
        <v>58</v>
      </c>
    </row>
    <row r="7" spans="1:7" x14ac:dyDescent="0.25">
      <c r="A7" s="4" t="s">
        <v>59</v>
      </c>
      <c r="B7" s="4" t="s">
        <v>60</v>
      </c>
      <c r="C7" s="4" t="s">
        <v>61</v>
      </c>
      <c r="D7" s="5" t="s">
        <v>62</v>
      </c>
      <c r="E7" s="5" t="s">
        <v>57</v>
      </c>
      <c r="F7" s="5" t="s">
        <v>51</v>
      </c>
      <c r="G7" s="4" t="s">
        <v>63</v>
      </c>
    </row>
    <row r="8" spans="1:7" x14ac:dyDescent="0.25">
      <c r="A8" s="4" t="s">
        <v>64</v>
      </c>
      <c r="B8" s="4" t="s">
        <v>65</v>
      </c>
      <c r="C8" s="4" t="s">
        <v>66</v>
      </c>
      <c r="D8" s="5" t="s">
        <v>67</v>
      </c>
      <c r="E8" s="5" t="s">
        <v>57</v>
      </c>
      <c r="F8" s="5" t="s">
        <v>51</v>
      </c>
      <c r="G8" s="4" t="s">
        <v>68</v>
      </c>
    </row>
    <row r="9" spans="1:7" x14ac:dyDescent="0.25">
      <c r="A9" s="4" t="s">
        <v>69</v>
      </c>
      <c r="B9" s="4" t="s">
        <v>70</v>
      </c>
      <c r="C9" s="4" t="s">
        <v>71</v>
      </c>
      <c r="D9" s="5" t="s">
        <v>72</v>
      </c>
      <c r="E9" s="5" t="s">
        <v>57</v>
      </c>
      <c r="F9" s="5" t="s">
        <v>51</v>
      </c>
      <c r="G9" s="4" t="s">
        <v>73</v>
      </c>
    </row>
    <row r="10" spans="1:7" x14ac:dyDescent="0.25">
      <c r="A10" s="4" t="s">
        <v>74</v>
      </c>
      <c r="B10" s="4" t="s">
        <v>75</v>
      </c>
      <c r="C10" s="4" t="s">
        <v>76</v>
      </c>
      <c r="D10" s="5" t="s">
        <v>77</v>
      </c>
      <c r="E10" s="5" t="s">
        <v>57</v>
      </c>
      <c r="F10" s="5" t="s">
        <v>51</v>
      </c>
      <c r="G10" s="4" t="s">
        <v>78</v>
      </c>
    </row>
    <row r="12" spans="1:2" x14ac:dyDescent="0.25">
      <c r="A12" s="3" t="s">
        <v>79</v>
      </c>
      <c r="B12" s="3" t="s">
        <v>80</v>
      </c>
    </row>
    <row r="13" spans="1:7" x14ac:dyDescent="0.25">
      <c r="A13" s="4" t="s">
        <v>81</v>
      </c>
      <c r="B13" s="4" t="s">
        <v>82</v>
      </c>
      <c r="C13" s="4"/>
      <c r="D13" s="4"/>
      <c r="E13" s="4"/>
      <c r="F13" s="4"/>
      <c r="G13" s="4"/>
    </row>
    <row r="14" spans="1:7" x14ac:dyDescent="0.25">
      <c r="A14" s="4" t="s">
        <v>83</v>
      </c>
      <c r="B14" s="4" t="s">
        <v>84</v>
      </c>
      <c r="C14" s="4"/>
      <c r="D14" s="4"/>
      <c r="E14" s="4"/>
      <c r="F14" s="4"/>
      <c r="G14" s="4"/>
    </row>
    <row r="15" spans="1:7" x14ac:dyDescent="0.25">
      <c r="A15" s="4" t="s">
        <v>85</v>
      </c>
      <c r="B15" s="4" t="s">
        <v>86</v>
      </c>
      <c r="C15" s="4"/>
      <c r="D15" s="4"/>
      <c r="E15" s="4"/>
      <c r="F15" s="4"/>
      <c r="G15" s="4"/>
    </row>
    <row r="16" spans="1:7" x14ac:dyDescent="0.25">
      <c r="A16" s="4" t="s">
        <v>87</v>
      </c>
      <c r="B16" s="4" t="s">
        <v>88</v>
      </c>
      <c r="C16" s="4"/>
      <c r="D16" s="4"/>
      <c r="E16" s="4"/>
      <c r="F16" s="4"/>
      <c r="G16" s="4"/>
    </row>
    <row r="18" spans="1:7" x14ac:dyDescent="0.25">
      <c r="A18" s="6" t="s">
        <v>89</v>
      </c>
      <c r="B18" s="6"/>
      <c r="C18" s="6"/>
      <c r="D18" s="6"/>
      <c r="E18" s="6"/>
      <c r="F18" s="6"/>
      <c r="G18" s="6"/>
    </row>
    <row r="19" spans="1:7" x14ac:dyDescent="0.25">
      <c r="A19" s="6" t="s">
        <v>90</v>
      </c>
      <c r="B19" s="6"/>
      <c r="C19" s="6"/>
      <c r="D19" s="6"/>
      <c r="E19" s="6"/>
      <c r="F19" s="6"/>
      <c r="G19" s="6"/>
    </row>
  </sheetData>
  <mergeCells count="9">
    <mergeCell ref="A1:G1"/>
    <mergeCell ref="A2:G2"/>
    <mergeCell ref="A3:G3"/>
    <mergeCell ref="B13:G13"/>
    <mergeCell ref="B14:G14"/>
    <mergeCell ref="B15:G15"/>
    <mergeCell ref="B16:G16"/>
    <mergeCell ref="A18:G18"/>
    <mergeCell ref="A19:G19"/>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FormatPr defaultRowHeight="15" outlineLevelRow="0" outlineLevelCol="0" x14ac:dyDescent="55"/>
  <cols>
    <col min="1" max="1" width="10" customWidth="1"/>
    <col min="2" max="2" width="32" customWidth="1"/>
    <col min="3" max="3" width="12" customWidth="1"/>
    <col min="4" max="4" width="14" customWidth="1"/>
    <col min="5" max="5" width="12" customWidth="1"/>
    <col min="6" max="6" width="14" customWidth="1"/>
    <col min="7" max="7" width="50" customWidth="1"/>
  </cols>
  <sheetData>
    <row r="1" spans="1:7" x14ac:dyDescent="0.25">
      <c r="A1" s="1" t="s">
        <v>0</v>
      </c>
      <c r="B1" s="1"/>
      <c r="C1" s="1"/>
      <c r="D1" s="1"/>
      <c r="E1" s="1"/>
      <c r="F1" s="1"/>
      <c r="G1" s="1"/>
    </row>
    <row r="2" spans="1:7" x14ac:dyDescent="0.25">
      <c r="A2" s="1" t="s">
        <v>91</v>
      </c>
      <c r="B2" s="1"/>
      <c r="C2" s="1"/>
      <c r="D2" s="1"/>
      <c r="E2" s="1"/>
      <c r="F2" s="1"/>
      <c r="G2" s="1"/>
    </row>
    <row r="3" spans="1:7" x14ac:dyDescent="0.25">
      <c r="A3" s="2" t="s">
        <v>2</v>
      </c>
      <c r="B3" s="2"/>
      <c r="C3" s="2"/>
      <c r="D3" s="2"/>
      <c r="E3" s="2"/>
      <c r="F3" s="2"/>
      <c r="G3" s="2"/>
    </row>
    <row r="5" spans="1:7" x14ac:dyDescent="0.25">
      <c r="A5" s="3" t="s">
        <v>46</v>
      </c>
      <c r="B5" s="3" t="s">
        <v>47</v>
      </c>
      <c r="C5" s="3" t="s">
        <v>92</v>
      </c>
      <c r="D5" s="3" t="s">
        <v>93</v>
      </c>
      <c r="E5" s="3" t="s">
        <v>94</v>
      </c>
      <c r="F5" s="3" t="s">
        <v>95</v>
      </c>
      <c r="G5" s="3" t="s">
        <v>96</v>
      </c>
    </row>
    <row r="6" spans="1:7" x14ac:dyDescent="0.25">
      <c r="A6" s="4" t="s">
        <v>53</v>
      </c>
      <c r="B6" s="4" t="s">
        <v>54</v>
      </c>
      <c r="C6" s="7">
        <v>15</v>
      </c>
      <c r="D6" s="8">
        <v>80000</v>
      </c>
      <c r="E6" s="9">
        <v>0.013</v>
      </c>
      <c r="F6" s="7">
        <v>15</v>
      </c>
      <c r="G6" s="4" t="s">
        <v>97</v>
      </c>
    </row>
    <row r="7" spans="1:7" x14ac:dyDescent="0.25">
      <c r="A7" s="4" t="s">
        <v>59</v>
      </c>
      <c r="B7" s="4" t="s">
        <v>60</v>
      </c>
      <c r="C7" s="7">
        <v>8</v>
      </c>
      <c r="D7" s="8">
        <v>24000</v>
      </c>
      <c r="E7" s="9">
        <v>0.008</v>
      </c>
      <c r="F7" s="7">
        <v>8</v>
      </c>
      <c r="G7" s="4" t="s">
        <v>98</v>
      </c>
    </row>
    <row r="8" spans="1:7" x14ac:dyDescent="0.25">
      <c r="A8" s="4" t="s">
        <v>64</v>
      </c>
      <c r="B8" s="4" t="s">
        <v>65</v>
      </c>
      <c r="C8" s="7">
        <v>20</v>
      </c>
      <c r="D8" s="8">
        <v>150000</v>
      </c>
      <c r="E8" s="9">
        <v>0.017</v>
      </c>
      <c r="F8" s="7">
        <v>20</v>
      </c>
      <c r="G8" s="4" t="s">
        <v>99</v>
      </c>
    </row>
    <row r="9" spans="1:7" x14ac:dyDescent="0.25">
      <c r="A9" s="4" t="s">
        <v>69</v>
      </c>
      <c r="B9" s="4" t="s">
        <v>70</v>
      </c>
      <c r="C9" s="7">
        <v>20</v>
      </c>
      <c r="D9" s="8">
        <v>35000</v>
      </c>
      <c r="E9" s="9">
        <v>0.017</v>
      </c>
      <c r="F9" s="7">
        <v>20</v>
      </c>
      <c r="G9" s="4" t="s">
        <v>99</v>
      </c>
    </row>
    <row r="10" spans="1:7" x14ac:dyDescent="0.25">
      <c r="A10" s="4" t="s">
        <v>74</v>
      </c>
      <c r="B10" s="4" t="s">
        <v>75</v>
      </c>
      <c r="C10" s="7">
        <v>10</v>
      </c>
      <c r="D10" s="8">
        <v>30000</v>
      </c>
      <c r="E10" s="9">
        <v>0.01</v>
      </c>
      <c r="F10" s="7">
        <v>10</v>
      </c>
      <c r="G10" s="4" t="s">
        <v>100</v>
      </c>
    </row>
    <row r="12" spans="1:7" x14ac:dyDescent="0.25">
      <c r="A12" s="6" t="s">
        <v>101</v>
      </c>
      <c r="B12" s="6"/>
      <c r="C12" s="6"/>
      <c r="D12" s="6"/>
      <c r="E12" s="6"/>
      <c r="F12" s="6"/>
      <c r="G12" s="6"/>
    </row>
    <row r="13" spans="1:7" x14ac:dyDescent="0.25">
      <c r="A13" s="6" t="s">
        <v>102</v>
      </c>
      <c r="B13" s="6"/>
      <c r="C13" s="6"/>
      <c r="D13" s="6"/>
      <c r="E13" s="6"/>
      <c r="F13" s="6"/>
      <c r="G13" s="6"/>
    </row>
  </sheetData>
  <mergeCells count="5">
    <mergeCell ref="A1:G1"/>
    <mergeCell ref="A2:G2"/>
    <mergeCell ref="A3:G3"/>
    <mergeCell ref="A12:G12"/>
    <mergeCell ref="A13:G13"/>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FormatPr defaultRowHeight="15" outlineLevelRow="0" outlineLevelCol="0" x14ac:dyDescent="55"/>
  <cols>
    <col min="1" max="1" width="10" customWidth="1"/>
    <col min="2" max="2" width="30" customWidth="1"/>
    <col min="3" max="4" width="10" customWidth="1"/>
    <col min="5" max="5" width="14" customWidth="1"/>
    <col min="6" max="7" width="12" customWidth="1"/>
    <col min="8" max="8" width="14" customWidth="1"/>
    <col min="9" max="9" width="52" customWidth="1"/>
  </cols>
  <sheetData>
    <row r="1" spans="1:9" x14ac:dyDescent="0.25">
      <c r="A1" s="1" t="s">
        <v>0</v>
      </c>
      <c r="B1" s="1"/>
      <c r="C1" s="1"/>
      <c r="D1" s="1"/>
      <c r="E1" s="1"/>
      <c r="F1" s="1"/>
      <c r="G1" s="1"/>
      <c r="H1" s="1"/>
      <c r="I1" s="1"/>
    </row>
    <row r="2" spans="1:9" x14ac:dyDescent="0.25">
      <c r="A2" s="1" t="s">
        <v>103</v>
      </c>
      <c r="B2" s="1"/>
      <c r="C2" s="1"/>
      <c r="D2" s="1"/>
      <c r="E2" s="1"/>
      <c r="F2" s="1"/>
      <c r="G2" s="1"/>
      <c r="H2" s="1"/>
      <c r="I2" s="1"/>
    </row>
    <row r="3" spans="1:9" x14ac:dyDescent="0.25">
      <c r="A3" s="2" t="s">
        <v>2</v>
      </c>
      <c r="B3" s="2"/>
      <c r="C3" s="2"/>
      <c r="D3" s="2"/>
      <c r="E3" s="2"/>
      <c r="F3" s="2"/>
      <c r="G3" s="2"/>
      <c r="H3" s="2"/>
      <c r="I3" s="2"/>
    </row>
    <row r="5" spans="1:9" x14ac:dyDescent="0.25">
      <c r="A5" s="10" t="s">
        <v>104</v>
      </c>
      <c r="B5" s="10"/>
      <c r="C5" s="10"/>
      <c r="D5" s="10"/>
      <c r="E5" s="10"/>
      <c r="F5" s="10"/>
      <c r="G5" s="10"/>
      <c r="H5" s="10"/>
      <c r="I5" s="10"/>
    </row>
    <row r="7" spans="1:9" x14ac:dyDescent="0.25">
      <c r="A7" s="3" t="s">
        <v>46</v>
      </c>
      <c r="B7" s="3" t="s">
        <v>47</v>
      </c>
      <c r="C7" s="3" t="s">
        <v>105</v>
      </c>
      <c r="D7" s="3" t="s">
        <v>106</v>
      </c>
      <c r="E7" s="3" t="s">
        <v>107</v>
      </c>
      <c r="F7" s="3" t="s">
        <v>108</v>
      </c>
      <c r="G7" s="3" t="s">
        <v>109</v>
      </c>
      <c r="H7" s="3" t="s">
        <v>110</v>
      </c>
      <c r="I7" s="3" t="s">
        <v>111</v>
      </c>
    </row>
    <row r="8" spans="1:9" x14ac:dyDescent="0.25">
      <c r="A8" s="4" t="s">
        <v>53</v>
      </c>
      <c r="B8" s="4" t="s">
        <v>54</v>
      </c>
      <c r="C8" s="4" t="s">
        <v>112</v>
      </c>
      <c r="D8" s="4">
        <v>0</v>
      </c>
      <c r="E8" s="11">
        <f>'02_見積りと割引率'!$D$6</f>
      </c>
      <c r="F8" s="4" t="s">
        <v>113</v>
      </c>
      <c r="G8" s="12">
        <f>'02_見積りと割引率'!$E$6</f>
      </c>
      <c r="H8" s="13">
        <f>'02_見積りと割引率'!$C$6</f>
      </c>
      <c r="I8" s="11">
        <f>E8/(1+G8)^H8</f>
      </c>
    </row>
    <row r="9" spans="1:9" x14ac:dyDescent="0.25">
      <c r="A9" s="4" t="s">
        <v>53</v>
      </c>
      <c r="B9" s="4" t="s">
        <v>54</v>
      </c>
      <c r="C9" s="4" t="s">
        <v>114</v>
      </c>
      <c r="D9" s="4">
        <v>5</v>
      </c>
      <c r="E9" s="8">
        <v>20000</v>
      </c>
      <c r="F9" s="9">
        <v>0.019</v>
      </c>
      <c r="G9" s="12">
        <f>IF(E9&gt;=0,F9,'02_見積りと割引率'!$E$6)</f>
      </c>
      <c r="H9" s="13">
        <f>'02_見積りと割引率'!$C$6-D9</f>
      </c>
      <c r="I9" s="11">
        <f>E9/(1+G9)^H9</f>
      </c>
    </row>
    <row r="10" spans="1:9" x14ac:dyDescent="0.25">
      <c r="A10" s="4" t="s">
        <v>59</v>
      </c>
      <c r="B10" s="4" t="s">
        <v>60</v>
      </c>
      <c r="C10" s="4" t="s">
        <v>112</v>
      </c>
      <c r="D10" s="4">
        <v>0</v>
      </c>
      <c r="E10" s="11">
        <f>'02_見積りと割引率'!$D$7</f>
      </c>
      <c r="F10" s="4" t="s">
        <v>113</v>
      </c>
      <c r="G10" s="12">
        <f>'02_見積りと割引率'!$E$7</f>
      </c>
      <c r="H10" s="13">
        <f>'02_見積りと割引率'!$C$7</f>
      </c>
      <c r="I10" s="11">
        <f>E10/(1+G10)^H10</f>
      </c>
    </row>
    <row r="11" spans="1:9" x14ac:dyDescent="0.25">
      <c r="A11" s="4" t="s">
        <v>64</v>
      </c>
      <c r="B11" s="4" t="s">
        <v>65</v>
      </c>
      <c r="C11" s="4" t="s">
        <v>112</v>
      </c>
      <c r="D11" s="4">
        <v>0</v>
      </c>
      <c r="E11" s="11">
        <f>'02_見積りと割引率'!$D$8</f>
      </c>
      <c r="F11" s="4" t="s">
        <v>113</v>
      </c>
      <c r="G11" s="12">
        <f>'02_見積りと割引率'!$E$8</f>
      </c>
      <c r="H11" s="13">
        <f>'02_見積りと割引率'!$C$8</f>
      </c>
      <c r="I11" s="11">
        <f>E11/(1+G11)^H11</f>
      </c>
    </row>
    <row r="12" spans="1:9" x14ac:dyDescent="0.25">
      <c r="A12" s="4" t="s">
        <v>64</v>
      </c>
      <c r="B12" s="4" t="s">
        <v>65</v>
      </c>
      <c r="C12" s="4" t="s">
        <v>115</v>
      </c>
      <c r="D12" s="4">
        <v>8</v>
      </c>
      <c r="E12" s="8">
        <v>-18000</v>
      </c>
      <c r="F12" s="9">
        <v>0.021</v>
      </c>
      <c r="G12" s="12">
        <f>IF(E12&gt;=0,F12,'02_見積りと割引率'!$E$8)</f>
      </c>
      <c r="H12" s="13">
        <f>'02_見積りと割引率'!$C$8-D12</f>
      </c>
      <c r="I12" s="11">
        <f>E12/(1+G12)^H12</f>
      </c>
    </row>
    <row r="13" spans="1:9" x14ac:dyDescent="0.25">
      <c r="A13" s="4" t="s">
        <v>69</v>
      </c>
      <c r="B13" s="4" t="s">
        <v>70</v>
      </c>
      <c r="C13" s="4" t="s">
        <v>112</v>
      </c>
      <c r="D13" s="4">
        <v>0</v>
      </c>
      <c r="E13" s="11">
        <f>'02_見積りと割引率'!$D$9</f>
      </c>
      <c r="F13" s="4" t="s">
        <v>113</v>
      </c>
      <c r="G13" s="12">
        <f>'02_見積りと割引率'!$E$9</f>
      </c>
      <c r="H13" s="13">
        <f>'02_見積りと割引率'!$C$9</f>
      </c>
      <c r="I13" s="11">
        <f>E13/(1+G13)^H13</f>
      </c>
    </row>
    <row r="14" spans="1:9" x14ac:dyDescent="0.25">
      <c r="A14" s="4" t="s">
        <v>74</v>
      </c>
      <c r="B14" s="4" t="s">
        <v>75</v>
      </c>
      <c r="C14" s="4" t="s">
        <v>112</v>
      </c>
      <c r="D14" s="4">
        <v>0</v>
      </c>
      <c r="E14" s="11">
        <f>'02_見積りと割引率'!$D$10</f>
      </c>
      <c r="F14" s="4" t="s">
        <v>113</v>
      </c>
      <c r="G14" s="12">
        <f>'02_見積りと割引率'!$E$10</f>
      </c>
      <c r="H14" s="13">
        <f>'02_見積りと割引率'!$C$10</f>
      </c>
      <c r="I14" s="11">
        <f>E14/(1+G14)^H14</f>
      </c>
    </row>
    <row r="15" spans="1:9" x14ac:dyDescent="0.25">
      <c r="A15" s="14" t="s">
        <v>116</v>
      </c>
      <c r="B15" s="14" t="s">
        <v>117</v>
      </c>
      <c r="C15" s="14" t="s">
        <v>116</v>
      </c>
      <c r="D15" s="14" t="s">
        <v>116</v>
      </c>
      <c r="E15" s="15">
        <f>SUM(E8:E14)</f>
      </c>
      <c r="F15" s="14" t="s">
        <v>116</v>
      </c>
      <c r="G15" s="14" t="s">
        <v>116</v>
      </c>
      <c r="H15" s="14" t="s">
        <v>116</v>
      </c>
      <c r="I15" s="15">
        <f>SUM(I8:I14)</f>
      </c>
    </row>
    <row r="17" spans="1:5" x14ac:dyDescent="0.25">
      <c r="A17" s="3" t="s">
        <v>46</v>
      </c>
      <c r="B17" s="3" t="s">
        <v>47</v>
      </c>
      <c r="C17" s="3" t="s">
        <v>118</v>
      </c>
      <c r="D17" s="3" t="s">
        <v>119</v>
      </c>
      <c r="E17" s="3" t="s">
        <v>120</v>
      </c>
    </row>
    <row r="18" spans="1:5" x14ac:dyDescent="0.25">
      <c r="A18" s="4" t="s">
        <v>53</v>
      </c>
      <c r="B18" s="4" t="s">
        <v>54</v>
      </c>
      <c r="C18" s="11">
        <f>SUMIF($A$8:$A$14,A18,$E$8:$E$14)</f>
      </c>
      <c r="D18" s="11">
        <f>SUMIF($A$8:$A$14,A18,$I$8:$I$14)</f>
      </c>
      <c r="E18" s="11">
        <f>C18-D18</f>
      </c>
    </row>
    <row r="19" spans="1:5" x14ac:dyDescent="0.25">
      <c r="A19" s="4" t="s">
        <v>59</v>
      </c>
      <c r="B19" s="4" t="s">
        <v>60</v>
      </c>
      <c r="C19" s="11">
        <f>SUMIF($A$8:$A$14,A19,$E$8:$E$14)</f>
      </c>
      <c r="D19" s="11">
        <f>SUMIF($A$8:$A$14,A19,$I$8:$I$14)</f>
      </c>
      <c r="E19" s="11">
        <f>C19-D19</f>
      </c>
    </row>
    <row r="20" spans="1:5" x14ac:dyDescent="0.25">
      <c r="A20" s="4" t="s">
        <v>64</v>
      </c>
      <c r="B20" s="4" t="s">
        <v>65</v>
      </c>
      <c r="C20" s="11">
        <f>SUMIF($A$8:$A$14,A20,$E$8:$E$14)</f>
      </c>
      <c r="D20" s="11">
        <f>SUMIF($A$8:$A$14,A20,$I$8:$I$14)</f>
      </c>
      <c r="E20" s="11">
        <f>C20-D20</f>
      </c>
    </row>
    <row r="21" spans="1:5" x14ac:dyDescent="0.25">
      <c r="A21" s="4" t="s">
        <v>69</v>
      </c>
      <c r="B21" s="4" t="s">
        <v>70</v>
      </c>
      <c r="C21" s="11">
        <f>SUMIF($A$8:$A$14,A21,$E$8:$E$14)</f>
      </c>
      <c r="D21" s="11">
        <f>SUMIF($A$8:$A$14,A21,$I$8:$I$14)</f>
      </c>
      <c r="E21" s="11">
        <f>C21-D21</f>
      </c>
    </row>
    <row r="22" spans="1:5" x14ac:dyDescent="0.25">
      <c r="A22" s="4" t="s">
        <v>74</v>
      </c>
      <c r="B22" s="4" t="s">
        <v>75</v>
      </c>
      <c r="C22" s="11">
        <f>SUMIF($A$8:$A$14,A22,$E$8:$E$14)</f>
      </c>
      <c r="D22" s="11">
        <f>SUMIF($A$8:$A$14,A22,$I$8:$I$14)</f>
      </c>
      <c r="E22" s="11">
        <f>C22-D22</f>
      </c>
    </row>
    <row r="23" spans="1:5" x14ac:dyDescent="0.25">
      <c r="A23" s="14" t="s">
        <v>116</v>
      </c>
      <c r="B23" s="14" t="s">
        <v>117</v>
      </c>
      <c r="C23" s="15">
        <f>SUM(C18:C22)</f>
      </c>
      <c r="D23" s="15">
        <f>SUM(D18:D22)</f>
      </c>
      <c r="E23" s="15">
        <f>SUM(E18:E22)</f>
      </c>
    </row>
    <row r="25" spans="1:9" x14ac:dyDescent="0.25">
      <c r="A25" s="6" t="s">
        <v>121</v>
      </c>
      <c r="B25" s="6"/>
      <c r="C25" s="6"/>
      <c r="D25" s="6"/>
      <c r="E25" s="6"/>
      <c r="F25" s="6"/>
      <c r="G25" s="6"/>
      <c r="H25" s="6"/>
      <c r="I25" s="6"/>
    </row>
    <row r="26" spans="1:9" x14ac:dyDescent="0.25">
      <c r="A26" s="6" t="s">
        <v>122</v>
      </c>
      <c r="B26" s="6"/>
      <c r="C26" s="6"/>
      <c r="D26" s="6"/>
      <c r="E26" s="6"/>
      <c r="F26" s="6"/>
      <c r="G26" s="6"/>
      <c r="H26" s="6"/>
      <c r="I26" s="6"/>
    </row>
  </sheetData>
  <mergeCells count="6">
    <mergeCell ref="A1:I1"/>
    <mergeCell ref="A2:I2"/>
    <mergeCell ref="A3:I3"/>
    <mergeCell ref="A5:I5"/>
    <mergeCell ref="A25:I25"/>
    <mergeCell ref="A26:I26"/>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FormatPr defaultRowHeight="15" outlineLevelRow="0" outlineLevelCol="0" x14ac:dyDescent="55"/>
  <cols>
    <col min="1" max="1" width="8" customWidth="1"/>
    <col min="2" max="7" width="14" customWidth="1"/>
    <col min="8" max="8" width="16" customWidth="1"/>
    <col min="9" max="9" width="14" customWidth="1"/>
    <col min="10" max="10" width="36" customWidth="1"/>
  </cols>
  <sheetData>
    <row r="1" spans="1:10" x14ac:dyDescent="0.25">
      <c r="A1" s="1" t="s">
        <v>0</v>
      </c>
      <c r="B1" s="1"/>
      <c r="C1" s="1"/>
      <c r="D1" s="1"/>
      <c r="E1" s="1"/>
      <c r="F1" s="1"/>
      <c r="G1" s="1"/>
      <c r="H1" s="1"/>
      <c r="I1" s="1"/>
      <c r="J1" s="1"/>
    </row>
    <row r="2" spans="1:10" x14ac:dyDescent="0.25">
      <c r="A2" s="1" t="s">
        <v>123</v>
      </c>
      <c r="B2" s="1"/>
      <c r="C2" s="1"/>
      <c r="D2" s="1"/>
      <c r="E2" s="1"/>
      <c r="F2" s="1"/>
      <c r="G2" s="1"/>
      <c r="H2" s="1"/>
      <c r="I2" s="1"/>
      <c r="J2" s="1"/>
    </row>
    <row r="3" spans="1:10" x14ac:dyDescent="0.25">
      <c r="A3" s="2" t="s">
        <v>2</v>
      </c>
      <c r="B3" s="2"/>
      <c r="C3" s="2"/>
      <c r="D3" s="2"/>
      <c r="E3" s="2"/>
      <c r="F3" s="2"/>
      <c r="G3" s="2"/>
      <c r="H3" s="2"/>
      <c r="I3" s="2"/>
      <c r="J3" s="2"/>
    </row>
    <row r="5" spans="1:10" x14ac:dyDescent="0.25">
      <c r="A5" s="4" t="s">
        <v>124</v>
      </c>
      <c r="B5" s="11">
        <f>'03_債務の計算（レイヤー別）'!I8</f>
      </c>
      <c r="C5" s="4" t="s">
        <v>125</v>
      </c>
      <c r="D5" s="12">
        <f>'03_債務の計算（レイヤー別）'!G8</f>
      </c>
      <c r="E5" s="4" t="s">
        <v>126</v>
      </c>
      <c r="F5" s="11">
        <f>'03_債務の計算（レイヤー別）'!I9</f>
      </c>
      <c r="G5" s="4" t="s">
        <v>125</v>
      </c>
      <c r="H5" s="12">
        <f>'03_債務の計算（レイヤー別）'!G9</f>
      </c>
      <c r="I5" s="4" t="s">
        <v>106</v>
      </c>
      <c r="J5" s="13">
        <v>5</v>
      </c>
    </row>
    <row r="7" spans="1:10" x14ac:dyDescent="0.25">
      <c r="A7" s="3" t="s">
        <v>127</v>
      </c>
      <c r="B7" s="3" t="s">
        <v>128</v>
      </c>
      <c r="C7" s="3" t="s">
        <v>129</v>
      </c>
      <c r="D7" s="3" t="s">
        <v>130</v>
      </c>
      <c r="E7" s="3" t="s">
        <v>131</v>
      </c>
      <c r="F7" s="3" t="s">
        <v>132</v>
      </c>
      <c r="G7" s="3" t="s">
        <v>133</v>
      </c>
      <c r="H7" s="3" t="s">
        <v>134</v>
      </c>
      <c r="I7" s="3" t="s">
        <v>135</v>
      </c>
      <c r="J7" s="3" t="s">
        <v>52</v>
      </c>
    </row>
    <row r="8" spans="1:10" x14ac:dyDescent="0.25">
      <c r="A8" s="4">
        <v>1</v>
      </c>
      <c r="B8" s="11">
        <f>$B$5</f>
      </c>
      <c r="C8" s="11">
        <f>B8*$D$5</f>
      </c>
      <c r="D8" s="11">
        <f>B8+C8</f>
      </c>
      <c r="E8" s="11">
        <f>0</f>
      </c>
      <c r="F8" s="11">
        <f>E8*$H$5</f>
      </c>
      <c r="G8" s="11">
        <f>E8+F8</f>
      </c>
      <c r="H8" s="11">
        <f>D8+G8</f>
      </c>
      <c r="I8" s="11">
        <f>IF(1&lt;='02_見積りと割引率'!F6,$B$5/'02_見積りと割引率'!F6,0)</f>
      </c>
      <c r="J8" s="4" t="s">
        <v>116</v>
      </c>
    </row>
    <row r="9" spans="1:10" x14ac:dyDescent="0.25">
      <c r="A9" s="4">
        <v>2</v>
      </c>
      <c r="B9" s="11">
        <f>D8</f>
      </c>
      <c r="C9" s="11">
        <f>B9*$D$5</f>
      </c>
      <c r="D9" s="11">
        <f>B9+C9</f>
      </c>
      <c r="E9" s="11">
        <f>0</f>
      </c>
      <c r="F9" s="11">
        <f>E9*$H$5</f>
      </c>
      <c r="G9" s="11">
        <f>E9+F9</f>
      </c>
      <c r="H9" s="11">
        <f>D9+G9</f>
      </c>
      <c r="I9" s="11">
        <f>IF(2&lt;='02_見積りと割引率'!F6,$B$5/'02_見積りと割引率'!F6,0)</f>
      </c>
      <c r="J9" s="4" t="s">
        <v>116</v>
      </c>
    </row>
    <row r="10" spans="1:10" x14ac:dyDescent="0.25">
      <c r="A10" s="4">
        <v>3</v>
      </c>
      <c r="B10" s="11">
        <f>D9</f>
      </c>
      <c r="C10" s="11">
        <f>B10*$D$5</f>
      </c>
      <c r="D10" s="11">
        <f>B10+C10</f>
      </c>
      <c r="E10" s="11">
        <f>0</f>
      </c>
      <c r="F10" s="11">
        <f>E10*$H$5</f>
      </c>
      <c r="G10" s="11">
        <f>E10+F10</f>
      </c>
      <c r="H10" s="11">
        <f>D10+G10</f>
      </c>
      <c r="I10" s="11">
        <f>IF(3&lt;='02_見積りと割引率'!F6,$B$5/'02_見積りと割引率'!F6,0)</f>
      </c>
      <c r="J10" s="4" t="s">
        <v>116</v>
      </c>
    </row>
    <row r="11" spans="1:10" x14ac:dyDescent="0.25">
      <c r="A11" s="4">
        <v>4</v>
      </c>
      <c r="B11" s="11">
        <f>D10</f>
      </c>
      <c r="C11" s="11">
        <f>B11*$D$5</f>
      </c>
      <c r="D11" s="11">
        <f>B11+C11</f>
      </c>
      <c r="E11" s="11">
        <f>0</f>
      </c>
      <c r="F11" s="11">
        <f>E11*$H$5</f>
      </c>
      <c r="G11" s="11">
        <f>E11+F11</f>
      </c>
      <c r="H11" s="11">
        <f>D11+G11</f>
      </c>
      <c r="I11" s="11">
        <f>IF(4&lt;='02_見積りと割引率'!F6,$B$5/'02_見積りと割引率'!F6,0)</f>
      </c>
      <c r="J11" s="4" t="s">
        <v>116</v>
      </c>
    </row>
    <row r="12" spans="1:10" x14ac:dyDescent="0.25">
      <c r="A12" s="4">
        <v>5</v>
      </c>
      <c r="B12" s="11">
        <f>D11</f>
      </c>
      <c r="C12" s="11">
        <f>B12*$D$5</f>
      </c>
      <c r="D12" s="11">
        <f>B12+C12</f>
      </c>
      <c r="E12" s="11">
        <f>0</f>
      </c>
      <c r="F12" s="11">
        <f>E12*$H$5</f>
      </c>
      <c r="G12" s="11">
        <f>E12+F12</f>
      </c>
      <c r="H12" s="11">
        <f>D12+G12</f>
      </c>
      <c r="I12" s="11">
        <f>IF(5&lt;='02_見積りと割引率'!F6,$B$5/'02_見積りと割引率'!F6,0)</f>
      </c>
      <c r="J12" s="4" t="s">
        <v>116</v>
      </c>
    </row>
    <row r="13" spans="1:10" x14ac:dyDescent="0.25">
      <c r="A13" s="4">
        <v>6</v>
      </c>
      <c r="B13" s="11">
        <f>D12</f>
      </c>
      <c r="C13" s="11">
        <f>B13*$D$5</f>
      </c>
      <c r="D13" s="11">
        <f>B13+C13</f>
      </c>
      <c r="E13" s="11">
        <f>$F$5</f>
      </c>
      <c r="F13" s="11">
        <f>E13*$H$5</f>
      </c>
      <c r="G13" s="11">
        <f>E13+F13</f>
      </c>
      <c r="H13" s="11">
        <f>D13+G13</f>
      </c>
      <c r="I13" s="11">
        <f>IF(6&lt;='02_見積りと割引率'!F6,$B$5/'02_見積りと割引率'!F6,0)</f>
      </c>
      <c r="J13" s="4" t="s">
        <v>136</v>
      </c>
    </row>
    <row r="14" spans="1:10" x14ac:dyDescent="0.25">
      <c r="A14" s="4">
        <v>7</v>
      </c>
      <c r="B14" s="11">
        <f>D13</f>
      </c>
      <c r="C14" s="11">
        <f>B14*$D$5</f>
      </c>
      <c r="D14" s="11">
        <f>B14+C14</f>
      </c>
      <c r="E14" s="11">
        <f>G13</f>
      </c>
      <c r="F14" s="11">
        <f>E14*$H$5</f>
      </c>
      <c r="G14" s="11">
        <f>E14+F14</f>
      </c>
      <c r="H14" s="11">
        <f>D14+G14</f>
      </c>
      <c r="I14" s="11">
        <f>IF(7&lt;='02_見積りと割引率'!F6,$B$5/'02_見積りと割引率'!F6,0)</f>
      </c>
      <c r="J14" s="4" t="s">
        <v>116</v>
      </c>
    </row>
    <row r="15" spans="1:10" x14ac:dyDescent="0.25">
      <c r="A15" s="4">
        <v>8</v>
      </c>
      <c r="B15" s="11">
        <f>D14</f>
      </c>
      <c r="C15" s="11">
        <f>B15*$D$5</f>
      </c>
      <c r="D15" s="11">
        <f>B15+C15</f>
      </c>
      <c r="E15" s="11">
        <f>G14</f>
      </c>
      <c r="F15" s="11">
        <f>E15*$H$5</f>
      </c>
      <c r="G15" s="11">
        <f>E15+F15</f>
      </c>
      <c r="H15" s="11">
        <f>D15+G15</f>
      </c>
      <c r="I15" s="11">
        <f>IF(8&lt;='02_見積りと割引率'!F6,$B$5/'02_見積りと割引率'!F6,0)</f>
      </c>
      <c r="J15" s="4" t="s">
        <v>116</v>
      </c>
    </row>
    <row r="16" spans="1:10" x14ac:dyDescent="0.25">
      <c r="A16" s="4">
        <v>9</v>
      </c>
      <c r="B16" s="11">
        <f>D15</f>
      </c>
      <c r="C16" s="11">
        <f>B16*$D$5</f>
      </c>
      <c r="D16" s="11">
        <f>B16+C16</f>
      </c>
      <c r="E16" s="11">
        <f>G15</f>
      </c>
      <c r="F16" s="11">
        <f>E16*$H$5</f>
      </c>
      <c r="G16" s="11">
        <f>E16+F16</f>
      </c>
      <c r="H16" s="11">
        <f>D16+G16</f>
      </c>
      <c r="I16" s="11">
        <f>IF(9&lt;='02_見積りと割引率'!F6,$B$5/'02_見積りと割引率'!F6,0)</f>
      </c>
      <c r="J16" s="4" t="s">
        <v>116</v>
      </c>
    </row>
    <row r="17" spans="1:10" x14ac:dyDescent="0.25">
      <c r="A17" s="4">
        <v>10</v>
      </c>
      <c r="B17" s="11">
        <f>D16</f>
      </c>
      <c r="C17" s="11">
        <f>B17*$D$5</f>
      </c>
      <c r="D17" s="11">
        <f>B17+C17</f>
      </c>
      <c r="E17" s="11">
        <f>G16</f>
      </c>
      <c r="F17" s="11">
        <f>E17*$H$5</f>
      </c>
      <c r="G17" s="11">
        <f>E17+F17</f>
      </c>
      <c r="H17" s="11">
        <f>D17+G17</f>
      </c>
      <c r="I17" s="11">
        <f>IF(10&lt;='02_見積りと割引率'!F6,$B$5/'02_見積りと割引率'!F6,0)</f>
      </c>
      <c r="J17" s="4" t="s">
        <v>116</v>
      </c>
    </row>
    <row r="18" spans="1:10" x14ac:dyDescent="0.25">
      <c r="A18" s="4">
        <v>11</v>
      </c>
      <c r="B18" s="11">
        <f>D17</f>
      </c>
      <c r="C18" s="11">
        <f>B18*$D$5</f>
      </c>
      <c r="D18" s="11">
        <f>B18+C18</f>
      </c>
      <c r="E18" s="11">
        <f>G17</f>
      </c>
      <c r="F18" s="11">
        <f>E18*$H$5</f>
      </c>
      <c r="G18" s="11">
        <f>E18+F18</f>
      </c>
      <c r="H18" s="11">
        <f>D18+G18</f>
      </c>
      <c r="I18" s="11">
        <f>IF(11&lt;='02_見積りと割引率'!F6,$B$5/'02_見積りと割引率'!F6,0)</f>
      </c>
      <c r="J18" s="4" t="s">
        <v>116</v>
      </c>
    </row>
    <row r="19" spans="1:10" x14ac:dyDescent="0.25">
      <c r="A19" s="4">
        <v>12</v>
      </c>
      <c r="B19" s="11">
        <f>D18</f>
      </c>
      <c r="C19" s="11">
        <f>B19*$D$5</f>
      </c>
      <c r="D19" s="11">
        <f>B19+C19</f>
      </c>
      <c r="E19" s="11">
        <f>G18</f>
      </c>
      <c r="F19" s="11">
        <f>E19*$H$5</f>
      </c>
      <c r="G19" s="11">
        <f>E19+F19</f>
      </c>
      <c r="H19" s="11">
        <f>D19+G19</f>
      </c>
      <c r="I19" s="11">
        <f>IF(12&lt;='02_見積りと割引率'!F6,$B$5/'02_見積りと割引率'!F6,0)</f>
      </c>
      <c r="J19" s="4" t="s">
        <v>116</v>
      </c>
    </row>
    <row r="20" spans="1:10" x14ac:dyDescent="0.25">
      <c r="A20" s="4">
        <v>13</v>
      </c>
      <c r="B20" s="11">
        <f>D19</f>
      </c>
      <c r="C20" s="11">
        <f>B20*$D$5</f>
      </c>
      <c r="D20" s="11">
        <f>B20+C20</f>
      </c>
      <c r="E20" s="11">
        <f>G19</f>
      </c>
      <c r="F20" s="11">
        <f>E20*$H$5</f>
      </c>
      <c r="G20" s="11">
        <f>E20+F20</f>
      </c>
      <c r="H20" s="11">
        <f>D20+G20</f>
      </c>
      <c r="I20" s="11">
        <f>IF(13&lt;='02_見積りと割引率'!F6,$B$5/'02_見積りと割引率'!F6,0)</f>
      </c>
      <c r="J20" s="4" t="s">
        <v>116</v>
      </c>
    </row>
    <row r="21" spans="1:10" x14ac:dyDescent="0.25">
      <c r="A21" s="4">
        <v>14</v>
      </c>
      <c r="B21" s="11">
        <f>D20</f>
      </c>
      <c r="C21" s="11">
        <f>B21*$D$5</f>
      </c>
      <c r="D21" s="11">
        <f>B21+C21</f>
      </c>
      <c r="E21" s="11">
        <f>G20</f>
      </c>
      <c r="F21" s="11">
        <f>E21*$H$5</f>
      </c>
      <c r="G21" s="11">
        <f>E21+F21</f>
      </c>
      <c r="H21" s="11">
        <f>D21+G21</f>
      </c>
      <c r="I21" s="11">
        <f>IF(14&lt;='02_見積りと割引率'!F6,$B$5/'02_見積りと割引率'!F6,0)</f>
      </c>
      <c r="J21" s="4" t="s">
        <v>116</v>
      </c>
    </row>
    <row r="22" spans="1:10" x14ac:dyDescent="0.25">
      <c r="A22" s="4">
        <v>15</v>
      </c>
      <c r="B22" s="11">
        <f>D21</f>
      </c>
      <c r="C22" s="11">
        <f>B22*$D$5</f>
      </c>
      <c r="D22" s="11">
        <f>B22+C22</f>
      </c>
      <c r="E22" s="11">
        <f>G21</f>
      </c>
      <c r="F22" s="11">
        <f>E22*$H$5</f>
      </c>
      <c r="G22" s="11">
        <f>E22+F22</f>
      </c>
      <c r="H22" s="11">
        <f>D22+G22</f>
      </c>
      <c r="I22" s="11">
        <f>IF(15&lt;='02_見積りと割引率'!F6,$B$5/'02_見積りと割引率'!F6,0)</f>
      </c>
      <c r="J22" s="4" t="s">
        <v>116</v>
      </c>
    </row>
    <row r="23" spans="1:10" x14ac:dyDescent="0.25">
      <c r="A23" s="14" t="s">
        <v>117</v>
      </c>
      <c r="B23" s="14" t="s">
        <v>116</v>
      </c>
      <c r="C23" s="15">
        <f>SUM(C8:C22)</f>
      </c>
      <c r="D23" s="14" t="s">
        <v>116</v>
      </c>
      <c r="E23" s="14" t="s">
        <v>116</v>
      </c>
      <c r="F23" s="15">
        <f>SUM(F8:F22)</f>
      </c>
      <c r="G23" s="14" t="s">
        <v>116</v>
      </c>
      <c r="H23" s="14" t="s">
        <v>116</v>
      </c>
      <c r="I23" s="15">
        <f>SUM(I8:I22)</f>
      </c>
      <c r="J23" s="14" t="s">
        <v>116</v>
      </c>
    </row>
    <row r="25" spans="1:3" x14ac:dyDescent="0.25">
      <c r="A25" s="3" t="s">
        <v>44</v>
      </c>
      <c r="B25" s="3" t="s">
        <v>137</v>
      </c>
      <c r="C25" s="3" t="s">
        <v>138</v>
      </c>
    </row>
    <row r="26" spans="1:3" x14ac:dyDescent="0.25">
      <c r="A26" s="4" t="s">
        <v>139</v>
      </c>
      <c r="B26" s="11">
        <f>H22-'03_債務の計算（レイヤー別）'!C18</f>
      </c>
      <c r="C26" s="4">
        <f>IF(ABS(B26)&lt;1,"OK","⚠️ NG")</f>
      </c>
    </row>
    <row r="27" spans="1:3" x14ac:dyDescent="0.25">
      <c r="A27" s="4" t="s">
        <v>140</v>
      </c>
      <c r="B27" s="11">
        <f>C23+F23-'03_債務の計算（レイヤー別）'!E18</f>
      </c>
      <c r="C27" s="4">
        <f>IF(ABS(B27)&lt;1,"OK","⚠️ NG")</f>
      </c>
    </row>
    <row r="29" spans="1:10" x14ac:dyDescent="0.25">
      <c r="A29" s="6" t="s">
        <v>141</v>
      </c>
      <c r="B29" s="6"/>
      <c r="C29" s="6"/>
      <c r="D29" s="6"/>
      <c r="E29" s="6"/>
      <c r="F29" s="6"/>
      <c r="G29" s="6"/>
      <c r="H29" s="6"/>
      <c r="I29" s="6"/>
      <c r="J29" s="6"/>
    </row>
    <row r="30" spans="1:10" x14ac:dyDescent="0.25">
      <c r="A30" s="6" t="s">
        <v>142</v>
      </c>
      <c r="B30" s="6"/>
      <c r="C30" s="6"/>
      <c r="D30" s="6"/>
      <c r="E30" s="6"/>
      <c r="F30" s="6"/>
      <c r="G30" s="6"/>
      <c r="H30" s="6"/>
      <c r="I30" s="6"/>
      <c r="J30" s="6"/>
    </row>
  </sheetData>
  <mergeCells count="5">
    <mergeCell ref="A1:J1"/>
    <mergeCell ref="A2:J2"/>
    <mergeCell ref="A3:J3"/>
    <mergeCell ref="A29:J29"/>
    <mergeCell ref="A30:J30"/>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FormatPr defaultRowHeight="15" outlineLevelRow="0" outlineLevelCol="0" x14ac:dyDescent="55"/>
  <cols>
    <col min="1" max="1" width="34" customWidth="1"/>
    <col min="2" max="2" width="14" customWidth="1"/>
    <col min="3" max="3" width="16" customWidth="1"/>
    <col min="4" max="4" width="12" customWidth="1"/>
    <col min="5" max="5" width="14" customWidth="1"/>
    <col min="6" max="6" width="12" customWidth="1"/>
    <col min="7" max="7" width="18" customWidth="1"/>
    <col min="8" max="8" width="52" customWidth="1"/>
  </cols>
  <sheetData>
    <row r="1" spans="1:8" x14ac:dyDescent="0.25">
      <c r="A1" s="1" t="s">
        <v>0</v>
      </c>
      <c r="B1" s="1"/>
      <c r="C1" s="1"/>
      <c r="D1" s="1"/>
      <c r="E1" s="1"/>
      <c r="F1" s="1"/>
      <c r="G1" s="1"/>
      <c r="H1" s="1"/>
    </row>
    <row r="2" spans="1:8" x14ac:dyDescent="0.25">
      <c r="A2" s="1" t="s">
        <v>143</v>
      </c>
      <c r="B2" s="1"/>
      <c r="C2" s="1"/>
      <c r="D2" s="1"/>
      <c r="E2" s="1"/>
      <c r="F2" s="1"/>
      <c r="G2" s="1"/>
      <c r="H2" s="1"/>
    </row>
    <row r="3" spans="1:8" x14ac:dyDescent="0.25">
      <c r="A3" s="2" t="s">
        <v>2</v>
      </c>
      <c r="B3" s="2"/>
      <c r="C3" s="2"/>
      <c r="D3" s="2"/>
      <c r="E3" s="2"/>
      <c r="F3" s="2"/>
      <c r="G3" s="2"/>
      <c r="H3" s="2"/>
    </row>
    <row r="5" spans="1:8" x14ac:dyDescent="0.25">
      <c r="A5" s="3" t="s">
        <v>47</v>
      </c>
      <c r="B5" s="3" t="s">
        <v>144</v>
      </c>
      <c r="C5" s="3" t="s">
        <v>145</v>
      </c>
      <c r="D5" s="3" t="s">
        <v>146</v>
      </c>
      <c r="E5" s="3" t="s">
        <v>147</v>
      </c>
      <c r="F5" s="3" t="s">
        <v>148</v>
      </c>
      <c r="G5" s="3" t="s">
        <v>149</v>
      </c>
      <c r="H5" s="3" t="s">
        <v>52</v>
      </c>
    </row>
    <row r="6" spans="1:8" x14ac:dyDescent="0.25">
      <c r="A6" s="4" t="s">
        <v>150</v>
      </c>
      <c r="B6" s="8">
        <v>18000</v>
      </c>
      <c r="C6" s="8">
        <v>7200</v>
      </c>
      <c r="D6" s="7">
        <v>6</v>
      </c>
      <c r="E6" s="11">
        <f>IF(D6=0,0,C6/D6)</f>
      </c>
      <c r="F6" s="7">
        <v>2</v>
      </c>
      <c r="G6" s="11">
        <f>ROUND(E6*F6,2)</f>
      </c>
      <c r="H6" s="4" t="s">
        <v>151</v>
      </c>
    </row>
    <row r="8" spans="1:8" x14ac:dyDescent="0.25">
      <c r="A8" s="6" t="s">
        <v>152</v>
      </c>
      <c r="B8" s="6"/>
      <c r="C8" s="6"/>
      <c r="D8" s="6"/>
      <c r="E8" s="6"/>
      <c r="F8" s="6"/>
      <c r="G8" s="6"/>
      <c r="H8" s="6"/>
    </row>
    <row r="9" spans="1:6" x14ac:dyDescent="0.25">
      <c r="A9" s="6" t="s">
        <v>153</v>
      </c>
      <c r="B9" s="6"/>
      <c r="C9" s="6"/>
      <c r="D9" s="6"/>
      <c r="E9" s="6"/>
      <c r="F9" s="6"/>
    </row>
    <row r="10" spans="1:6" x14ac:dyDescent="0.25">
      <c r="A10" s="6" t="s">
        <v>154</v>
      </c>
      <c r="B10" s="6"/>
      <c r="C10" s="6"/>
      <c r="D10" s="6"/>
      <c r="E10" s="6"/>
      <c r="F10" s="6"/>
    </row>
  </sheetData>
  <mergeCells count="6">
    <mergeCell ref="A1:H1"/>
    <mergeCell ref="A2:H2"/>
    <mergeCell ref="A3:H3"/>
    <mergeCell ref="A8:H8"/>
    <mergeCell ref="A9:F9"/>
    <mergeCell ref="A10:F10"/>
  </mergeCell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FormatPr defaultRowHeight="15" outlineLevelRow="0" outlineLevelCol="0" x14ac:dyDescent="55"/>
  <cols>
    <col min="1" max="1" width="22" customWidth="1"/>
    <col min="2" max="3" width="26" customWidth="1"/>
    <col min="4" max="4" width="16" customWidth="1"/>
    <col min="5" max="5" width="56" customWidth="1"/>
  </cols>
  <sheetData>
    <row r="1" spans="1:5" x14ac:dyDescent="0.25">
      <c r="A1" s="1" t="s">
        <v>0</v>
      </c>
      <c r="B1" s="1"/>
      <c r="C1" s="1"/>
      <c r="D1" s="1"/>
      <c r="E1" s="1"/>
    </row>
    <row r="2" spans="1:5" x14ac:dyDescent="0.25">
      <c r="A2" s="1" t="s">
        <v>155</v>
      </c>
      <c r="B2" s="1"/>
      <c r="C2" s="1"/>
      <c r="D2" s="1"/>
      <c r="E2" s="1"/>
    </row>
    <row r="3" spans="1:5" x14ac:dyDescent="0.25">
      <c r="A3" s="2" t="s">
        <v>2</v>
      </c>
      <c r="B3" s="2"/>
      <c r="C3" s="2"/>
      <c r="D3" s="2"/>
      <c r="E3" s="2"/>
    </row>
    <row r="5" spans="1:5" x14ac:dyDescent="0.25">
      <c r="A5" s="3" t="s">
        <v>156</v>
      </c>
      <c r="B5" s="3" t="s">
        <v>157</v>
      </c>
      <c r="C5" s="3" t="s">
        <v>158</v>
      </c>
      <c r="D5" s="3" t="s">
        <v>159</v>
      </c>
      <c r="E5" s="3" t="s">
        <v>160</v>
      </c>
    </row>
    <row r="6" spans="1:5" x14ac:dyDescent="0.25">
      <c r="A6" s="4" t="s">
        <v>161</v>
      </c>
      <c r="B6" s="4" t="s">
        <v>162</v>
      </c>
      <c r="C6" s="4" t="s">
        <v>163</v>
      </c>
      <c r="D6" s="11">
        <f>'03_債務の計算（レイヤー別）'!D23</f>
      </c>
      <c r="E6" s="4" t="s">
        <v>164</v>
      </c>
    </row>
    <row r="7" spans="1:5" x14ac:dyDescent="0.25">
      <c r="A7" s="4" t="s">
        <v>165</v>
      </c>
      <c r="B7" s="4" t="s">
        <v>166</v>
      </c>
      <c r="C7" s="4" t="s">
        <v>163</v>
      </c>
      <c r="D7" s="11">
        <f>'04_ロールフォワード'!C6+'04_ロールフォワード'!F6</f>
      </c>
      <c r="E7" s="4" t="s">
        <v>167</v>
      </c>
    </row>
    <row r="8" spans="1:5" x14ac:dyDescent="0.25">
      <c r="A8" s="4" t="s">
        <v>168</v>
      </c>
      <c r="B8" s="4" t="s">
        <v>169</v>
      </c>
      <c r="C8" s="4" t="s">
        <v>170</v>
      </c>
      <c r="D8" s="11">
        <f>'04_ロールフォワード'!I6</f>
      </c>
      <c r="E8" s="4" t="s">
        <v>171</v>
      </c>
    </row>
    <row r="9" spans="1:5" x14ac:dyDescent="0.25">
      <c r="A9" s="4" t="s">
        <v>172</v>
      </c>
      <c r="B9" s="4" t="s">
        <v>162</v>
      </c>
      <c r="C9" s="4" t="s">
        <v>163</v>
      </c>
      <c r="D9" s="4" t="s">
        <v>173</v>
      </c>
      <c r="E9" s="4" t="s">
        <v>174</v>
      </c>
    </row>
    <row r="10" spans="1:5" x14ac:dyDescent="0.25">
      <c r="A10" s="4" t="s">
        <v>175</v>
      </c>
      <c r="B10" s="4" t="s">
        <v>163</v>
      </c>
      <c r="C10" s="4" t="s">
        <v>162</v>
      </c>
      <c r="D10" s="4" t="s">
        <v>173</v>
      </c>
      <c r="E10" s="4" t="s">
        <v>176</v>
      </c>
    </row>
    <row r="11" spans="1:5" x14ac:dyDescent="0.25">
      <c r="A11" s="4" t="s">
        <v>177</v>
      </c>
      <c r="B11" s="4" t="s">
        <v>163</v>
      </c>
      <c r="C11" s="4" t="s">
        <v>178</v>
      </c>
      <c r="D11" s="4" t="s">
        <v>179</v>
      </c>
      <c r="E11" s="4" t="s">
        <v>180</v>
      </c>
    </row>
    <row r="12" spans="1:5" x14ac:dyDescent="0.25">
      <c r="A12" s="4" t="s">
        <v>181</v>
      </c>
      <c r="B12" s="4" t="s">
        <v>182</v>
      </c>
      <c r="C12" s="4" t="s">
        <v>178</v>
      </c>
      <c r="D12" s="4" t="s">
        <v>137</v>
      </c>
      <c r="E12" s="4" t="s">
        <v>116</v>
      </c>
    </row>
    <row r="14" spans="1:5" x14ac:dyDescent="0.25">
      <c r="A14" s="6" t="s">
        <v>183</v>
      </c>
      <c r="B14" s="6"/>
      <c r="C14" s="6"/>
      <c r="D14" s="6"/>
      <c r="E14" s="6"/>
    </row>
  </sheetData>
  <mergeCells count="4">
    <mergeCell ref="A1:E1"/>
    <mergeCell ref="A2:E2"/>
    <mergeCell ref="A3:E3"/>
    <mergeCell ref="A14:E14"/>
  </mergeCell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FormatPr defaultRowHeight="15" outlineLevelRow="0" outlineLevelCol="0" x14ac:dyDescent="55"/>
  <cols>
    <col min="1" max="1" width="36" customWidth="1"/>
    <col min="2" max="2" width="18" customWidth="1"/>
    <col min="3" max="3" width="60" customWidth="1"/>
  </cols>
  <sheetData>
    <row r="1" spans="1:3" x14ac:dyDescent="0.25">
      <c r="A1" s="1" t="s">
        <v>0</v>
      </c>
      <c r="B1" s="1"/>
      <c r="C1" s="1"/>
    </row>
    <row r="2" spans="1:3" x14ac:dyDescent="0.25">
      <c r="A2" s="1" t="s">
        <v>38</v>
      </c>
      <c r="B2" s="1"/>
      <c r="C2" s="1"/>
    </row>
    <row r="3" spans="1:3" x14ac:dyDescent="0.25">
      <c r="A3" s="2" t="s">
        <v>2</v>
      </c>
      <c r="B3" s="2"/>
      <c r="C3" s="2"/>
    </row>
    <row r="5" spans="1:3" x14ac:dyDescent="0.25">
      <c r="A5" s="3" t="s">
        <v>3</v>
      </c>
      <c r="B5" s="3" t="s">
        <v>159</v>
      </c>
      <c r="C5" s="3" t="s">
        <v>160</v>
      </c>
    </row>
    <row r="6" spans="1:3" x14ac:dyDescent="0.25">
      <c r="A6" s="4" t="s">
        <v>184</v>
      </c>
      <c r="B6" s="11">
        <f>'03_債務の計算（レイヤー別）'!D23</f>
      </c>
      <c r="C6" s="4" t="s">
        <v>185</v>
      </c>
    </row>
    <row r="7" spans="1:3" x14ac:dyDescent="0.25">
      <c r="A7" s="4" t="s">
        <v>186</v>
      </c>
      <c r="B7" s="11">
        <f>B6</f>
      </c>
      <c r="C7" s="4" t="s">
        <v>187</v>
      </c>
    </row>
    <row r="8" spans="1:3" x14ac:dyDescent="0.25">
      <c r="A8" s="4" t="s">
        <v>188</v>
      </c>
      <c r="B8" s="8">
        <v>0</v>
      </c>
      <c r="C8" s="4" t="s">
        <v>189</v>
      </c>
    </row>
    <row r="9" spans="1:3" x14ac:dyDescent="0.25">
      <c r="A9" s="16" t="s">
        <v>190</v>
      </c>
      <c r="B9" s="17">
        <f>B6-B8</f>
      </c>
      <c r="C9" s="16" t="s">
        <v>191</v>
      </c>
    </row>
    <row r="10" spans="1:3" x14ac:dyDescent="0.25">
      <c r="A10" s="16" t="s">
        <v>192</v>
      </c>
      <c r="B10" s="17">
        <f>B7-B8</f>
      </c>
      <c r="C10" s="16" t="s">
        <v>193</v>
      </c>
    </row>
    <row r="11" spans="1:3" x14ac:dyDescent="0.25">
      <c r="A11" s="4" t="s">
        <v>194</v>
      </c>
      <c r="B11" s="9">
        <v>0.3062</v>
      </c>
      <c r="C11" s="4" t="s">
        <v>195</v>
      </c>
    </row>
    <row r="12" spans="1:3" x14ac:dyDescent="0.25">
      <c r="A12" s="4" t="s">
        <v>196</v>
      </c>
      <c r="B12" s="11">
        <f>(B9-B10)*B11</f>
      </c>
      <c r="C12" s="4" t="s">
        <v>197</v>
      </c>
    </row>
    <row r="14" spans="1:3" x14ac:dyDescent="0.25">
      <c r="A14" s="6" t="s">
        <v>198</v>
      </c>
      <c r="B14" s="6"/>
      <c r="C14" s="6"/>
    </row>
    <row r="15" spans="1:3" x14ac:dyDescent="0.25">
      <c r="A15" s="6" t="s">
        <v>199</v>
      </c>
      <c r="B15" s="6"/>
      <c r="C15" s="6"/>
    </row>
  </sheetData>
  <mergeCells count="5">
    <mergeCell ref="A1:C1"/>
    <mergeCell ref="A2:C2"/>
    <mergeCell ref="A3:C3"/>
    <mergeCell ref="A14:C14"/>
    <mergeCell ref="A15:C15"/>
  </mergeCells>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FormatPr defaultRowHeight="15" outlineLevelRow="0" outlineLevelCol="0" x14ac:dyDescent="55"/>
  <cols>
    <col min="1" max="2" width="30" customWidth="1"/>
    <col min="3" max="4" width="46" customWidth="1"/>
    <col min="5" max="5" width="14" customWidth="1"/>
  </cols>
  <sheetData>
    <row r="1" spans="1:5" x14ac:dyDescent="0.25">
      <c r="A1" s="1" t="s">
        <v>0</v>
      </c>
      <c r="B1" s="1"/>
      <c r="C1" s="1"/>
      <c r="D1" s="1"/>
      <c r="E1" s="1"/>
    </row>
    <row r="2" spans="1:5" x14ac:dyDescent="0.25">
      <c r="A2" s="1" t="s">
        <v>40</v>
      </c>
      <c r="B2" s="1"/>
      <c r="C2" s="1"/>
      <c r="D2" s="1"/>
      <c r="E2" s="1"/>
    </row>
    <row r="3" spans="1:5" x14ac:dyDescent="0.25">
      <c r="A3" s="2" t="s">
        <v>2</v>
      </c>
      <c r="B3" s="2"/>
      <c r="C3" s="2"/>
      <c r="D3" s="2"/>
      <c r="E3" s="2"/>
    </row>
    <row r="5" spans="1:5" x14ac:dyDescent="0.25">
      <c r="A5" s="3" t="s">
        <v>200</v>
      </c>
      <c r="B5" s="3" t="s">
        <v>201</v>
      </c>
      <c r="C5" s="3" t="s">
        <v>202</v>
      </c>
      <c r="D5" s="3" t="s">
        <v>203</v>
      </c>
      <c r="E5" s="3" t="s">
        <v>204</v>
      </c>
    </row>
    <row r="6" spans="1:5" x14ac:dyDescent="0.25">
      <c r="A6" s="4" t="s">
        <v>205</v>
      </c>
      <c r="B6" s="5" t="s">
        <v>206</v>
      </c>
      <c r="C6" s="5" t="s">
        <v>207</v>
      </c>
      <c r="D6" s="4" t="s">
        <v>208</v>
      </c>
      <c r="E6" s="18" t="s">
        <v>116</v>
      </c>
    </row>
    <row r="7" spans="1:5" x14ac:dyDescent="0.25">
      <c r="A7" s="4" t="s">
        <v>209</v>
      </c>
      <c r="B7" s="5" t="s">
        <v>210</v>
      </c>
      <c r="C7" s="5" t="s">
        <v>211</v>
      </c>
      <c r="D7" s="4" t="s">
        <v>212</v>
      </c>
      <c r="E7" s="18" t="s">
        <v>116</v>
      </c>
    </row>
    <row r="8" spans="1:5" x14ac:dyDescent="0.25">
      <c r="A8" s="4" t="s">
        <v>213</v>
      </c>
      <c r="B8" s="5" t="s">
        <v>214</v>
      </c>
      <c r="C8" s="5" t="s">
        <v>215</v>
      </c>
      <c r="D8" s="4" t="s">
        <v>216</v>
      </c>
      <c r="E8" s="18" t="s">
        <v>116</v>
      </c>
    </row>
    <row r="9" spans="1:5" x14ac:dyDescent="0.25">
      <c r="A9" s="4" t="s">
        <v>217</v>
      </c>
      <c r="B9" s="5" t="s">
        <v>218</v>
      </c>
      <c r="C9" s="5" t="s">
        <v>219</v>
      </c>
      <c r="D9" s="4" t="s">
        <v>220</v>
      </c>
      <c r="E9" s="18" t="s">
        <v>116</v>
      </c>
    </row>
    <row r="10" spans="1:5" x14ac:dyDescent="0.25">
      <c r="A10" s="4" t="s">
        <v>221</v>
      </c>
      <c r="B10" s="5" t="s">
        <v>222</v>
      </c>
      <c r="C10" s="5" t="s">
        <v>223</v>
      </c>
      <c r="D10" s="4" t="s">
        <v>224</v>
      </c>
      <c r="E10" s="18" t="s">
        <v>116</v>
      </c>
    </row>
  </sheetData>
  <mergeCells count="3">
    <mergeCell ref="A1:E1"/>
    <mergeCell ref="A2:E2"/>
    <mergeCell ref="A3:E3"/>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00_この表について</vt:lpstr>
      <vt:lpstr>01_該当性の判定</vt:lpstr>
      <vt:lpstr>02_見積りと割引率</vt:lpstr>
      <vt:lpstr>03_債務の計算（レイヤー別）</vt:lpstr>
      <vt:lpstr>04_ロールフォワード</vt:lpstr>
      <vt:lpstr>05_賃借物件の簡便法</vt:lpstr>
      <vt:lpstr>06_仕訳</vt:lpstr>
      <vt:lpstr>07_税効果</vt:lpstr>
      <vt:lpstr>08_重要な判断の記録</vt:lpstr>
      <vt:lpstr>09_移行日の残高（第18項）</vt:lpstr>
      <vt:lpstr>10_検算</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dc:creator>
  <dc:title/>
  <dc:subject/>
  <dc:description/>
  <cp:keywords/>
  <cp:category/>
  <cp:lastModifiedBy>BENTO</cp:lastModifiedBy>
  <dcterms:created xsi:type="dcterms:W3CDTF">2026-09-11T07:48:47Z</dcterms:created>
  <dcterms:modified xsi:type="dcterms:W3CDTF">2026-09-11T07:48:47Z</dcterms:modified>
</cp:coreProperties>
</file>