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00_この表について" state="visible" r:id="rId4"/>
    <sheet sheetId="2" name="01_基準日と組立順序" state="visible" r:id="rId5"/>
    <sheet sheetId="3" name="02_契約と資産の主キー" state="visible" r:id="rId6"/>
    <sheet sheetId="4" name="03_母集団の穴あき検知" state="visible" r:id="rId7"/>
    <sheet sheetId="5" name="04_論点マスター" state="visible" r:id="rId8"/>
    <sheet sheetId="6" name="05_移行仕訳明細" state="visible" r:id="rId9"/>
    <sheet sheetId="7" name="06_時点×順序の層別" state="visible" r:id="rId10"/>
    <sheet sheetId="8" name="07_科目別の開始BS影響" state="visible" r:id="rId11"/>
    <sheet sheetId="9" name="08_未解決事項" state="visible" r:id="rId12"/>
    <sheet sheetId="10" name="09_経過措置と監査人合意" state="visible" r:id="rId13"/>
    <sheet sheetId="11" name="10_重要性の基準値" state="visible" r:id="rId14"/>
    <sheet sheetId="12" name="11_税効果への引渡" state="visible" r:id="rId15"/>
    <sheet sheetId="13" name="12_検算" state="visible" r:id="rId16"/>
  </sheets>
  <calcPr calcId="171027"/>
</workbook>
</file>

<file path=xl/sharedStrings.xml><?xml version="1.0" encoding="utf-8"?>
<sst xmlns="http://schemas.openxmlformats.org/spreadsheetml/2006/main" count="2564" uniqueCount="532">
  <si>
    <t>サンプル製造株式会社　会計基準移行</t>
  </si>
  <si>
    <t>この表について</t>
  </si>
  <si>
    <t>単位：千円　／　黄＝入力　緑＝人が判断する箇所（AIが埋めてはいけない）　白＝Excelの数式　赤＝未解決</t>
  </si>
  <si>
    <t>移行で動く金額</t>
  </si>
  <si>
    <t>金額</t>
  </si>
  <si>
    <t>説明</t>
  </si>
  <si>
    <t>移行差異（税引前）</t>
  </si>
  <si>
    <t>比較期首＋開始B/S の純資産への影響</t>
  </si>
  <si>
    <t>移行差異（税引後）</t>
  </si>
  <si>
    <t>期首利益剰余金への影響</t>
  </si>
  <si>
    <t>移行日の測定（減損・時点 開始B/S）</t>
  </si>
  <si>
    <t>⚠️ 開始貸借対照表の利益剰余金に効く。会計方針の変更の累積的影響額と足さない</t>
  </si>
  <si>
    <t>適用初年度の期首計上（第18項の差額・時点 当期）</t>
  </si>
  <si>
    <t>⚠️ 期首の利益剰余金には入らない（適用初年度の損益）。これだけが別表四を通る</t>
  </si>
  <si>
    <t>未解決の件数</t>
  </si>
  <si>
    <t>03で検知した母集団の穴・金額の不一致。08に扱いを書く</t>
  </si>
  <si>
    <t>検算の全体判定</t>
  </si>
  <si>
    <t>12_検算 から</t>
  </si>
  <si>
    <t>項目</t>
  </si>
  <si>
    <t>内容</t>
  </si>
  <si>
    <t/>
  </si>
  <si>
    <t>このブックの役割</t>
  </si>
  <si>
    <t>4つの基準別キット（新リース・減損・資産除去債務・収益認識）が吐く移行仕訳を束ね、開始貸借対照表への影響を組む。基準別キットは1本ずつ正しく計算しているが、開始B/Sが組み上がらなかった。</t>
  </si>
  <si>
    <t>共通通貨</t>
  </si>
  <si>
    <t>共通通貨は「仕訳行」である。会計士が実際に扱う最小単位は仕訳行であって、累積的影響額という1つの数字ではない。1つの数字に丸めると性格の違うもの（会計方針の変更の累積的影響額と、移行日の測定と、適用初年度の期首計上）が混ざるが、仕訳行なら時点と科目で自然に分かれる。</t>
  </si>
  <si>
    <t>基準日の扱い</t>
  </si>
  <si>
    <r>
      <rPr>
        <color rgb="FF1A1A1F"/>
        <sz val="10"/>
        <rFont val="Yu Gothic"/>
      </rPr>
      <t>⚠️ 基準日の食い違いは「日付を揃える」のではなく「順序を固定する」ことで解く。開始貸借対照表は決算日の残高に移行仕訳を載せたもので、時点としては同一である。順序1＝認識（リース・収益認識・ARO）→ 順序2＝測定（減損）→ 順序3＝税効果。これにより「減損の資産グループに入る使用権資産はいくらか」は『順序1がその時点で出す値』と構造で決まる。 ⚠️ さらに</t>
    </r>
    <r>
      <rPr>
        <b/>
        <color rgb="FF1A1A1F"/>
        <sz val="10"/>
        <rFont val="Yu Gothic"/>
      </rPr>
      <t>時点</t>
    </r>
    <r>
      <rPr>
        <color rgb="FF1A1A1F"/>
        <sz val="10"/>
        <rFont val="Yu Gothic"/>
      </rPr>
      <t>で分ける。開始貸借対照表は適用初年度の</t>
    </r>
    <r>
      <rPr>
        <b/>
        <color rgb="FF1A1A1F"/>
        <sz val="10"/>
        <rFont val="Yu Gothic"/>
      </rPr>
      <t>期首</t>
    </r>
    <r>
      <rPr>
        <color rgb="FF1A1A1F"/>
        <sz val="10"/>
        <rFont val="Yu Gothic"/>
      </rPr>
      <t>の残高なので、そこに載るのは①会計方針の変更の累積的影響額（比較期首・開始B/S）と②移行日の測定（開始B/S・順序2）である。資産除去債務の第18項の差額は「期首に計上する」ものなので時点「当期」に置き、精算表では別の列に分ける。</t>
    </r>
  </si>
  <si>
    <t>⚠️ 作る過程で見つかった誤り</t>
  </si>
  <si>
    <t>⚠️ この背骨を作ったことで、公開済みの誤りが2件見つかった。①リースの累積的影響額12,700千円は存在しなかった（前払リース料の振替を純資産への影響として数えていた。仕訳を組むと借方＝貸方が成立するのに利益剰余金の行が立たない）②収益認識で返金負債4,320千円を組替表と返品権付き販売の2か所に書いていた（別々のシートにあり合算されないため表面化していなかった）。いずれも訂正済み。</t>
  </si>
  <si>
    <t>⚠️ このブックが担保しないこと</t>
  </si>
  <si>
    <t>⚠️ この背骨が担保するのは「数式が閉じていること」だけである。論点の区分（会計方針の変更／表示方法の変更／誤謬の訂正）、重要性の閾値、経過措置の採否は人が決める。緑セルとして残してある。</t>
  </si>
  <si>
    <t>金額の出所</t>
  </si>
  <si>
    <t>4つの基準別キットのエンジンが確定させた値であり、このブックで再入力していない。05の出所シート列で追える</t>
  </si>
  <si>
    <t>訂正の来歴</t>
  </si>
  <si>
    <t>2026-09-07（決裁 Y-294）</t>
  </si>
  <si>
    <t>減損の時点を「当期」→「開始B/S」に統一した。減損は会計方針の変更ではなく会計上の見積り（第24号第4項(3)・第17項）で遡及しないが、税務基準から日本基準の開始貸借対照表を組む本調書では順序2＝移行日の測定として開始B/Sに載る。会計方針の変更の累積的影響額とは足さない</t>
  </si>
  <si>
    <t>2026-09-07（決裁 Y-295）</t>
  </si>
  <si>
    <t>資産除去債務に第18号第18項のキャッチアップを実装した。従来は資産と負債を同額で両建てし（＝債務の発生時点の処理）、さらに5年目・8年目の見積りの変更まで開始B/Sに載せていた。期首の債務 231,340.82／期首の除去費用 179,006.99／差額（特別損失）52,333.83。差額は適用初年度の損益なので時点「当期」に置き、精算表では別の列に分ける</t>
  </si>
  <si>
    <t>2026-09-07（決裁 Y-296）</t>
  </si>
  <si>
    <t>固定資産台帳を順序1の出力から導出するようにし、未解決3件（A-2010 使用権資産の二重の金額／R-01 除去費用の台帳未加算／R-04 太陽光発電設備が主キーに無い）を解消した。台帳の増加により減損損失合計は 802,000 → 1,352,802.29 に変わった</t>
  </si>
  <si>
    <t>シート</t>
  </si>
  <si>
    <t>役割</t>
  </si>
  <si>
    <t>01_基準日と組立順序</t>
  </si>
  <si>
    <t>移行日・決算日・比較期首と、開始B/Sの組立順序</t>
  </si>
  <si>
    <t>02_契約と資産の主キー</t>
  </si>
  <si>
    <t>契約×資産の主キー。1本の契約が複数の基準に同時に効く</t>
  </si>
  <si>
    <t>03_母集団の穴あき検知</t>
  </si>
  <si>
    <t>母集団の穴を双方向に検知する</t>
  </si>
  <si>
    <t>04_論点マスター</t>
  </si>
  <si>
    <t>論点の区分と落とし先（人が決める）</t>
  </si>
  <si>
    <t>05_移行仕訳明細</t>
  </si>
  <si>
    <t>移行仕訳明細。このブックの共通通貨</t>
  </si>
  <si>
    <t>06_時点×順序の層別</t>
  </si>
  <si>
    <t>時点×順序の層別。混ぜてはいけないものを分ける</t>
  </si>
  <si>
    <t>07_科目別の開始BS影響</t>
  </si>
  <si>
    <t>科目別の開始B/Sへの影響。次に作る精算表の調整列になる</t>
  </si>
  <si>
    <t>08_未解決事項</t>
  </si>
  <si>
    <t>未解決事項。隠さずに出す</t>
  </si>
  <si>
    <t>09_経過措置と監査人合意</t>
  </si>
  <si>
    <t>経過措置の選択記録。選ばなかった選択肢も残す</t>
  </si>
  <si>
    <t>10_重要性の基準値</t>
  </si>
  <si>
    <t>重要性の基準値と、遡及しなかった論点の積み上げ</t>
  </si>
  <si>
    <t>11_税効果への引渡</t>
  </si>
  <si>
    <t>税効果・顧問税理士への引渡明細</t>
  </si>
  <si>
    <t>12_検算</t>
  </si>
  <si>
    <t>検算</t>
  </si>
  <si>
    <t>基準日と組立順序</t>
  </si>
  <si>
    <t>値</t>
  </si>
  <si>
    <t>移行日（開始B/Sの翌日）</t>
  </si>
  <si>
    <t>2026年4月1日</t>
  </si>
  <si>
    <t>決算日（開始B/Sの日）</t>
  </si>
  <si>
    <t>2026年3月31日</t>
  </si>
  <si>
    <t>比較年度の期首</t>
  </si>
  <si>
    <t>2025年4月1日</t>
  </si>
  <si>
    <t>収益認識の累積的影響額はこの時点で測る</t>
  </si>
  <si>
    <t>実効税率</t>
  </si>
  <si>
    <t>⚠️ 税務上の取扱いは税理士の確認を要する</t>
  </si>
  <si>
    <t>会社ID</t>
  </si>
  <si>
    <t>MF</t>
  </si>
  <si>
    <t>単体では定数。連結を作るときにここで会社を分ける</t>
  </si>
  <si>
    <t>⚠️ 基準日の食い違いをどう解くか</t>
  </si>
  <si>
    <r>
      <rPr>
        <color rgb="FF8A8170"/>
        <sz val="9"/>
        <rFont val="Yu Gothic"/>
      </rPr>
      <t>⚠️ 基準日の食い違いは「日付を揃える」のではなく「順序を固定する」ことで解く。開始貸借対照表は決算日の残高に移行仕訳を載せたもので、時点としては同一である。順序1＝認識（リース・収益認識・ARO）→ 順序2＝測定（減損）→ 順序3＝税効果。これにより「減損の資産グループに入る使用権資産はいくらか」は『順序1がその時点で出す値』と構造で決まる。 ⚠️ さらに</t>
    </r>
    <r>
      <rPr>
        <b/>
        <color rgb="FF8A8170"/>
        <sz val="9"/>
        <rFont val="Yu Gothic"/>
      </rPr>
      <t>時点</t>
    </r>
    <r>
      <rPr>
        <color rgb="FF8A8170"/>
        <sz val="9"/>
        <rFont val="Yu Gothic"/>
      </rPr>
      <t>で分ける。開始貸借対照表は適用初年度の</t>
    </r>
    <r>
      <rPr>
        <b/>
        <color rgb="FF8A8170"/>
        <sz val="9"/>
        <rFont val="Yu Gothic"/>
      </rPr>
      <t>期首</t>
    </r>
    <r>
      <rPr>
        <color rgb="FF8A8170"/>
        <sz val="9"/>
        <rFont val="Yu Gothic"/>
      </rPr>
      <t>の残高なので、そこに載るのは①会計方針の変更の累積的影響額（比較期首・開始B/S）と②移行日の測定（開始B/S・順序2）である。資産除去債務の第18項の差額は「期首に計上する」ものなので時点「当期」に置き、精算表では別の列に分ける。</t>
    </r>
  </si>
  <si>
    <t>順序</t>
  </si>
  <si>
    <t>含まれる基準</t>
  </si>
  <si>
    <t>何をするか</t>
  </si>
  <si>
    <t>リース・収益認識・資産除去債務</t>
  </si>
  <si>
    <t>資産負債を新たに認識する。使用権資産・契約負債・資産除去債務・除去費用がここで立つ</t>
  </si>
  <si>
    <t>減損</t>
  </si>
  <si>
    <t>順序1の出力を含む帳簿価額に対して判定する。⚠️ したがって「減損の資産グループに入る使用権資産はいくらか」は『順序1がその時点で出す値』と構造で決まる</t>
  </si>
  <si>
    <t>税効果</t>
  </si>
  <si>
    <t>順序1・2で生じた一時差異に対して繰延税金を計上する</t>
  </si>
  <si>
    <t>キットの出力の控え</t>
  </si>
  <si>
    <t>出所</t>
  </si>
  <si>
    <t>リース：純資産への影響</t>
  </si>
  <si>
    <t>エンジンの集計値</t>
  </si>
  <si>
    <t>資産除去債務：第18項の差額（特別損失）＝債務 − 除去費用</t>
  </si>
  <si>
    <t>資産除去債務：敷金簡便法の移行日調整（費用配分済み額）</t>
  </si>
  <si>
    <t>資産除去債務：移行日の資産除去債務（適用初年度の期首）</t>
  </si>
  <si>
    <t>減損：減損損失の合計</t>
  </si>
  <si>
    <t>収益認識：純資産への影響（比較期首の累積的影響額）</t>
  </si>
  <si>
    <t>引当金：比較期首の純資産への影響</t>
  </si>
  <si>
    <t>企業結合：比較期首の純資産への影響</t>
  </si>
  <si>
    <t>収益認識・引当金・企業結合：比較年度の変動（遡及適用の表から実体化）</t>
  </si>
  <si>
    <t>⚠️ ⚠️ この背骨を作ったことで、公開済みの誤りが2件見つかった。①リースの累積的影響額12,700千円は存在しなかった（前払リース料の振替を純資産への影響として数えていた。仕訳を組むと借方＝貸方が成立するのに利益剰余金の行が立たない）②収益認識で返金負債4,320千円を組替表と返品権付き販売の2か所に書いていた（別々のシートにあり合算されないため表面化していなかった）。いずれも訂正済み。</t>
  </si>
  <si>
    <t>⚠️ ⚠️ この背骨が担保するのは「数式が閉じていること」だけである。論点の区分（会計方針の変更／表示方法の変更／誤謬の訂正）、重要性の閾値、経過措置の採否は人が決める。緑セルとして残してある。</t>
  </si>
  <si>
    <t>契約と資産の主キー（1本の契約が複数の基準に同時に効く）</t>
  </si>
  <si>
    <t>契約ID</t>
  </si>
  <si>
    <t>契約名</t>
  </si>
  <si>
    <t>相手先</t>
  </si>
  <si>
    <t>旧ID</t>
  </si>
  <si>
    <t>リースか</t>
  </si>
  <si>
    <t>原状回復</t>
  </si>
  <si>
    <t>月数</t>
  </si>
  <si>
    <t>月額</t>
  </si>
  <si>
    <t>資産コード</t>
  </si>
  <si>
    <t>リース明細</t>
  </si>
  <si>
    <t>備考</t>
  </si>
  <si>
    <t>C-001</t>
  </si>
  <si>
    <t>本社オフィス賃借</t>
  </si>
  <si>
    <t>サンプル不動産管理</t>
  </si>
  <si>
    <t>L-01</t>
  </si>
  <si>
    <t>○</t>
  </si>
  <si>
    <t>—</t>
  </si>
  <si>
    <t>更新条項あり。当初契約期間のみをリース期間とした</t>
  </si>
  <si>
    <t>C-002</t>
  </si>
  <si>
    <t>第二工場 建屋賃借</t>
  </si>
  <si>
    <t>サンプル地所</t>
  </si>
  <si>
    <t>L-02</t>
  </si>
  <si>
    <t>A-2010</t>
  </si>
  <si>
    <t>使用権資産 A-2010 として固定資産台帳にも存在する（金額はリースキット L-02 から導出）。原状回復条項の債務は R-05（Y-317 で追加）。除去費用は使用権資産に加算</t>
  </si>
  <si>
    <t>C-003</t>
  </si>
  <si>
    <t>生産設備A リース</t>
  </si>
  <si>
    <t>サンプルリース</t>
  </si>
  <si>
    <t>L-03</t>
  </si>
  <si>
    <t>旧ファイナンス・リース。帳簿価額を引き継ぐ</t>
  </si>
  <si>
    <t>C-004</t>
  </si>
  <si>
    <t>生産設備B リース</t>
  </si>
  <si>
    <t>L-04</t>
  </si>
  <si>
    <t>C-005</t>
  </si>
  <si>
    <t>営業車両（5台）</t>
  </si>
  <si>
    <t>サンプルオートリース</t>
  </si>
  <si>
    <t>L-05</t>
  </si>
  <si>
    <t>ポートフォリオ適用</t>
  </si>
  <si>
    <t>C-006</t>
  </si>
  <si>
    <t>複合機（6台）</t>
  </si>
  <si>
    <t>サンプルOA</t>
  </si>
  <si>
    <t>L-06</t>
  </si>
  <si>
    <t>少額リースの免除を適用</t>
  </si>
  <si>
    <t>C-007</t>
  </si>
  <si>
    <t>サーバー・ネットワーク機器</t>
  </si>
  <si>
    <t>サンプルITサービス</t>
  </si>
  <si>
    <t>L-07</t>
  </si>
  <si>
    <t>C-008</t>
  </si>
  <si>
    <t>臨時倉庫（繁忙期対応）</t>
  </si>
  <si>
    <t>サンプル倉庫</t>
  </si>
  <si>
    <t>L-08</t>
  </si>
  <si>
    <t>短期リースの免除を適用</t>
  </si>
  <si>
    <t>C-009</t>
  </si>
  <si>
    <t>賃借倉庫（造作あり）</t>
  </si>
  <si>
    <t>サンプル物流不動産</t>
  </si>
  <si>
    <t>無償の使用貸借。isLease は主キー上の区分だが、対価が無いためリースキットの母集団には入れない（leaseExclusion に理由を記録）。造作の原状回復義務は R-02</t>
  </si>
  <si>
    <t>C-010</t>
  </si>
  <si>
    <t>クラウドサービス利用（SaaS）</t>
  </si>
  <si>
    <t>サンプルクラウド</t>
  </si>
  <si>
    <t>特定された資産が無くリースに該当しない（リースキットの除外リスト）</t>
  </si>
  <si>
    <t>C-011</t>
  </si>
  <si>
    <t>保守契約・警備契約</t>
  </si>
  <si>
    <t>複数</t>
  </si>
  <si>
    <t>資産の使用を伴わない役務提供契約</t>
  </si>
  <si>
    <t>C-012</t>
  </si>
  <si>
    <t>第二工場 事業用定期借地</t>
  </si>
  <si>
    <t>A-2040</t>
  </si>
  <si>
    <t>⚠️ AROキットの R-03（更地返還義務）に対応。土地の賃借だがリースキットの母集団に無い</t>
  </si>
  <si>
    <t>資産名</t>
  </si>
  <si>
    <t>会計簿価</t>
  </si>
  <si>
    <t>税務簿価</t>
  </si>
  <si>
    <t>使用権資産</t>
  </si>
  <si>
    <t>グループ</t>
  </si>
  <si>
    <t>仕訳の有無</t>
  </si>
  <si>
    <t>A-1010</t>
  </si>
  <si>
    <t>第一工場 建物</t>
  </si>
  <si>
    <t>G-01</t>
  </si>
  <si>
    <r>
      <rPr>
        <color rgb="FF1A1A1F"/>
        <sz val="10"/>
        <rFont val="Yu Gothic"/>
      </rPr>
      <t>ARO R-01（アスベスト除去）の関連資産。第18項の期首の除去費用を</t>
    </r>
    <r>
      <rPr>
        <b/>
        <color rgb="FF1A1A1F"/>
        <sz val="10"/>
        <rFont val="Yu Gothic"/>
      </rPr>
      <t>AROキットから導出</t>
    </r>
    <r>
      <rPr>
        <color rgb="FF1A1A1F"/>
        <sz val="10"/>
        <rFont val="Yu Gothic"/>
      </rPr>
      <t>して取得原価に加算する（Y-296）。この列は導出前の値。台帳に手入力しない</t>
    </r>
  </si>
  <si>
    <t>A-1020</t>
  </si>
  <si>
    <t>第一工場 機械装置</t>
  </si>
  <si>
    <t>特別償却により税務簿価が会計簿価を上回る。⚠️ 太陽光発電設備 A-1050（50,000／50,000）を Y-296 で切り出したため、その分だけ減っている（試算表の機械装置の合計は変わらない）</t>
  </si>
  <si>
    <t>A-1030</t>
  </si>
  <si>
    <t>第一工場 工具器具備品</t>
  </si>
  <si>
    <t>A-1040</t>
  </si>
  <si>
    <t>第一工場 土地</t>
  </si>
  <si>
    <t>A-1050</t>
  </si>
  <si>
    <t>太陽光発電設備</t>
  </si>
  <si>
    <t>AROキットの R-04（撤去・処分義務）の関連資産。⚠️ 主キーに行が無かったため R-04 が孤立していた（Y-296 で主キーに追加）。第一工場 機械装置 A-1020 から切り出した</t>
  </si>
  <si>
    <t>第二工場 建物（賃借。使用権資産）</t>
  </si>
  <si>
    <t>G-02</t>
  </si>
  <si>
    <r>
      <rPr>
        <color rgb="FF1A1A1F"/>
        <sz val="10"/>
        <rFont val="Yu Gothic"/>
      </rPr>
      <t>使用権資産。⚠️ 金額は</t>
    </r>
    <r>
      <rPr>
        <b/>
        <color rgb="FF1A1A1F"/>
        <sz val="10"/>
        <rFont val="Yu Gothic"/>
      </rPr>
      <t>リースキット L-02 の出力から導出する</t>
    </r>
    <r>
      <rPr>
        <color rgb="FF1A1A1F"/>
        <sz val="10"/>
        <rFont val="Yu Gothic"/>
      </rPr>
      <t>（Y-296）。R-05 の除去費用も導出で加算（Y-317）。この列の 280,000 は導出前の仮置き</t>
    </r>
  </si>
  <si>
    <t>A-2020</t>
  </si>
  <si>
    <t>第二工場 機械装置</t>
  </si>
  <si>
    <t>A-2030</t>
  </si>
  <si>
    <t>第二工場 工具器具備品</t>
  </si>
  <si>
    <t>第二工場 構築物</t>
  </si>
  <si>
    <t>AROキットの R-03（更地返還義務）の関連資産。会計簿価は0だが、第18項の期首の除去費用を導出して加算する（Y-296）。この列は導出前の値</t>
  </si>
  <si>
    <t>A-3010</t>
  </si>
  <si>
    <t>物流センター 建物</t>
  </si>
  <si>
    <t>G-03</t>
  </si>
  <si>
    <t>⚠️ 賃借倉庫の造作（建物附属設備）A-3040（20,000／20,000）を Y-296 で切り出したため、その分だけ減っている（試算表の建物の合計は変わらない）</t>
  </si>
  <si>
    <t>A-3020</t>
  </si>
  <si>
    <t>物流センター 土地</t>
  </si>
  <si>
    <t>A-3030</t>
  </si>
  <si>
    <t>物流センター 機械装置（自動倉庫）</t>
  </si>
  <si>
    <t>A-3040</t>
  </si>
  <si>
    <t>賃借倉庫の造作（建物附属設備）</t>
  </si>
  <si>
    <t>AROキットの R-02（原状回復義務）の関連資産。物流センター 建物 A-3010 から切り出した（Y-296）。契約 C-009 に対応する</t>
  </si>
  <si>
    <t>A-4010</t>
  </si>
  <si>
    <t>旧第三工場 土地（遊休）</t>
  </si>
  <si>
    <t>G-04</t>
  </si>
  <si>
    <t>⚠️ 1本の契約が リース／収益認識／資産除去債務／減損／繰延資産 に同時に効く。契約IDを共通キーにしないと、同じ契約書を5回読み、しかも結論が食い違う。</t>
  </si>
  <si>
    <t>⚠️ 緑のセル（リースか・原状回復・使用権資産）は人が契約書を読んで判定する箇所である。ここが誤ると、下流の母集団がまとめて狂う。</t>
  </si>
  <si>
    <t>母集団の穴あき検知（双方向）</t>
  </si>
  <si>
    <t>種類</t>
  </si>
  <si>
    <t>キー</t>
  </si>
  <si>
    <t>何が起きているか</t>
  </si>
  <si>
    <t>母集団の穴</t>
  </si>
  <si>
    <t>BC-01</t>
  </si>
  <si>
    <t>企業結合で認識した資産が減損の固定資産台帳に無い</t>
  </si>
  <si>
    <t>顧客関連資産（企業結合日の配分額 90,000）：減損キットの固定資産台帳に行が無い（未登録）。⚠️ のれんは「のれんを含むより大きな単位」でグルーピングする必要があり、台帳に入れるなら回収可能価額の見積りも同じ日に見直す。中途半端に入れない</t>
  </si>
  <si>
    <t>BC-02</t>
  </si>
  <si>
    <t>商標権（企業結合日の配分額 40,000）：減損キットの固定資産台帳に行が無い（未登録）。⚠️ のれんは「のれんを含むより大きな単位」でグルーピングする必要があり、台帳に入れるなら回収可能価額の見積りも同じ日に見直す。中途半端に入れない</t>
  </si>
  <si>
    <t>BC-03</t>
  </si>
  <si>
    <t>のれん（企業結合日の配分額 70,000）：減損キットの固定資産台帳に行が無い（未登録）。⚠️ のれんは「のれんを含むより大きな単位」でグルーピングする必要があり、台帳に入れるなら回収可能価額の見積りも同じ日に見直す。中途半端に入れない</t>
  </si>
  <si>
    <t>検知件数</t>
  </si>
  <si>
    <t>この検知は双方向で行う。(a) 主キーでフラグが立つのに当該キットに明細も除外の記録も無い (b) キットに明細があるのに主キーに行が無い。片方向だけだと「入れたものは全部ある」ことしか言えず、漏れは見つからない。</t>
  </si>
  <si>
    <r>
      <rPr>
        <color rgb="FF8A8170"/>
        <sz val="9"/>
        <rFont val="Yu Gothic"/>
      </rPr>
      <t>⚠️ ここに出ているものは</t>
    </r>
    <r>
      <rPr>
        <b/>
        <color rgb="FF8A8170"/>
        <sz val="9"/>
        <rFont val="Yu Gothic"/>
      </rPr>
      <t>未解決である</t>
    </r>
    <r>
      <rPr>
        <color rgb="FF8A8170"/>
        <sz val="9"/>
        <rFont val="Yu Gothic"/>
      </rPr>
      <t>。金額を動かすには再計算と決裁が要るため、本ブックでは検知して表示するに留めている。08_未解決事項 に扱いを書く。</t>
    </r>
  </si>
  <si>
    <t>論点マスター（区分と落とし先は人が決める）</t>
  </si>
  <si>
    <t>論点ID</t>
  </si>
  <si>
    <t>区分</t>
  </si>
  <si>
    <t>落とし先</t>
  </si>
  <si>
    <t>起票者</t>
  </si>
  <si>
    <t>査閲者</t>
  </si>
  <si>
    <t>査閲日</t>
  </si>
  <si>
    <t>補足</t>
  </si>
  <si>
    <t>L-*</t>
  </si>
  <si>
    <t>会計方針の変更</t>
  </si>
  <si>
    <t>利益剰余金（開始B/S）</t>
  </si>
  <si>
    <t>新基準の適用による。簡便法では累積的影響額は原則0</t>
  </si>
  <si>
    <t>RS-*</t>
  </si>
  <si>
    <t>利益剰余金（比較期首）</t>
  </si>
  <si>
    <t>遡及適用。比較年度の期首利益剰余金に加減する</t>
  </si>
  <si>
    <t>R-*</t>
  </si>
  <si>
    <t>会計方針の変更（第18号第18項のキャッチアップ）</t>
  </si>
  <si>
    <t>資産・負債＋特別損失（適用初年度の損益）</t>
  </si>
  <si>
    <r>
      <rPr>
        <color rgb="FF1A1A1F"/>
        <sz val="10"/>
        <rFont val="Yu Gothic"/>
      </rPr>
      <t>⚠️ 資産と負債を同額で両建てするのは</t>
    </r>
    <r>
      <rPr>
        <b/>
        <color rgb="FF1A1A1F"/>
        <sz val="10"/>
        <rFont val="Yu Gothic"/>
      </rPr>
      <t>債務の発生時点</t>
    </r>
    <r>
      <rPr>
        <color rgb="FF1A1A1F"/>
        <sz val="10"/>
        <rFont val="Yu Gothic"/>
      </rPr>
      <t>の処理である。移行時は第18項により、期首の債務は期首時点の見積り・割引率で、期首の除去費用は発生時点の額から減価償却額相当額を控除した額で算定し、</t>
    </r>
    <r>
      <rPr>
        <b/>
        <color rgb="FF1A1A1F"/>
        <sz val="10"/>
        <rFont val="Yu Gothic"/>
      </rPr>
      <t>差額は適用初年度の損益</t>
    </r>
    <r>
      <rPr>
        <color rgb="FF1A1A1F"/>
        <sz val="10"/>
        <rFont val="Yu Gothic"/>
      </rPr>
      <t>（特別損失）とする。累積的影響額を期首の利益剰余金に加減する方法とは違い、別表四を通る</t>
    </r>
  </si>
  <si>
    <t>G-*</t>
  </si>
  <si>
    <t>移行日の測定（会計上の見積り）</t>
  </si>
  <si>
    <t>特別損失（PL）→ 利益剰余金（開始B/S）</t>
  </si>
  <si>
    <r>
      <rPr>
        <color rgb="FF1A1A1F"/>
        <sz val="10"/>
        <rFont val="Yu Gothic"/>
      </rPr>
      <t>⚠️ 会計方針の変更ではなく会計上の見積り（第24号第4項(3)・第17項）なので遡及しない。ただし税務基準から日本基準の</t>
    </r>
    <r>
      <rPr>
        <b/>
        <color rgb="FF1A1A1F"/>
        <sz val="10"/>
        <rFont val="Yu Gothic"/>
      </rPr>
      <t>開始</t>
    </r>
    <r>
      <rPr>
        <color rgb="FF1A1A1F"/>
        <sz val="10"/>
        <rFont val="Yu Gothic"/>
      </rPr>
      <t>貸借対照表を組む本調書では、順序2＝移行日の測定として開始B/Sに載る。会計方針の変更の累積的影響額と足して1つの数字にしない</t>
    </r>
  </si>
  <si>
    <t>⚠️ 区分（会計方針の変更／表示方法の変更／会計上の見積り／誤謬の訂正）は人が決める。区分が変わると遡及の要否も注記も変わる。</t>
  </si>
  <si>
    <t>⚠️ 移行仕訳は通常の業務プロセスを通らない手入力の仕訳である。起票者・査閲者・査閲日を残さないと、承認の証跡が無い。</t>
  </si>
  <si>
    <r>
      <rPr>
        <color rgb="FF8A8170"/>
        <sz val="9"/>
        <rFont val="Yu Gothic"/>
      </rPr>
      <t xml:space="preserve">⚠️ </t>
    </r>
    <r>
      <rPr>
        <b/>
        <color rgb="FF8A8170"/>
        <sz val="9"/>
        <rFont val="Yu Gothic"/>
      </rPr>
      <t>減損は会計方針の変更ではなく会計上の見積りである</t>
    </r>
    <r>
      <rPr>
        <color rgb="FF8A8170"/>
        <sz val="9"/>
        <rFont val="Yu Gothic"/>
      </rPr>
      <t>（第24号第4項(3)・第17項により遡及しない）。ただし税務基準から日本基準の開始貸借対照表を組む本調書では、順序2＝</t>
    </r>
    <r>
      <rPr>
        <b/>
        <color rgb="FF8A8170"/>
        <sz val="9"/>
        <rFont val="Yu Gothic"/>
      </rPr>
      <t>移行日の測定</t>
    </r>
    <r>
      <rPr>
        <color rgb="FF8A8170"/>
        <sz val="9"/>
        <rFont val="Yu Gothic"/>
      </rPr>
      <t>として開始B/Sに載る（時点「開始B/S」）。会計方針の変更の累積的影響額と足して1つの「累積的影響額」にしてはならない。</t>
    </r>
  </si>
  <si>
    <r>
      <rPr>
        <color rgb="FF8A8170"/>
        <sz val="9"/>
        <rFont val="Yu Gothic"/>
      </rPr>
      <t xml:space="preserve">⚠️ </t>
    </r>
    <r>
      <rPr>
        <b/>
        <color rgb="FF8A8170"/>
        <sz val="9"/>
        <rFont val="Yu Gothic"/>
      </rPr>
      <t>資産除去債務の第18項の差額は「適用初年度の期首計上」である</t>
    </r>
    <r>
      <rPr>
        <color rgb="FF8A8170"/>
        <sz val="9"/>
        <rFont val="Yu Gothic"/>
      </rPr>
      <t>（時点「当期」）。期首に資産・負債を立て、差額を適用初年度の損益とする。開始貸借対照表の列には載らず、精算表では別の列に分ける。上の2つと違い、これだけが別表四を通る。</t>
    </r>
  </si>
  <si>
    <t>移行仕訳明細（このブックの共通通貨）</t>
  </si>
  <si>
    <t>基準</t>
  </si>
  <si>
    <t>時点</t>
  </si>
  <si>
    <t>勘定科目</t>
  </si>
  <si>
    <t>B/S・PL</t>
  </si>
  <si>
    <t>貸借</t>
  </si>
  <si>
    <t>一時差異</t>
  </si>
  <si>
    <t>非資金</t>
  </si>
  <si>
    <t>出所シート</t>
  </si>
  <si>
    <t>摘要</t>
  </si>
  <si>
    <t>リース</t>
  </si>
  <si>
    <t>開始B/S</t>
  </si>
  <si>
    <t>資産</t>
  </si>
  <si>
    <t>Dr</t>
  </si>
  <si>
    <t>04_移行日の算定</t>
  </si>
  <si>
    <t>簡便法（リース負債＋前払−未払）</t>
  </si>
  <si>
    <t>リース負債</t>
  </si>
  <si>
    <t>負債</t>
  </si>
  <si>
    <t>Cr</t>
  </si>
  <si>
    <t>残存リース料の現在価値</t>
  </si>
  <si>
    <t>前払リース料</t>
  </si>
  <si>
    <t>⚠️ 移行前から資産計上されており、使用権資産へ振り替えるだけ。純資産は動かない</t>
  </si>
  <si>
    <t>旧リース資産からの振替（帳簿価額の引継ぎ）</t>
  </si>
  <si>
    <t>リース資産（旧）</t>
  </si>
  <si>
    <t>旧科目の消去</t>
  </si>
  <si>
    <t>リース債務（旧）</t>
  </si>
  <si>
    <t>新科目へ振替</t>
  </si>
  <si>
    <t>R-01</t>
  </si>
  <si>
    <t>資産除去債務</t>
  </si>
  <si>
    <t>当期</t>
  </si>
  <si>
    <t>有形固定資産（除去費用：第一工場 建物）</t>
  </si>
  <si>
    <t>09_移行日の残高（第18項）</t>
  </si>
  <si>
    <t>発生時点で計上したとした場合の除去費用から、期首までの減価償却額相当額を控除した額</t>
  </si>
  <si>
    <t>特別損失（資産除去債務会計基準の適用に伴う影響額）</t>
  </si>
  <si>
    <t>PL</t>
  </si>
  <si>
    <t>第18項の差額。適用初年度の損益（原則として特別損失）に計上する</t>
  </si>
  <si>
    <t>適用初年度の期首時点の見積りと割引率で算定した債務</t>
  </si>
  <si>
    <t>R-02</t>
  </si>
  <si>
    <t>有形固定資産（除去費用：賃借倉庫の造作（建物附属設備））</t>
  </si>
  <si>
    <t>R-03</t>
  </si>
  <si>
    <t>有形固定資産（除去費用：第二工場 構築物）</t>
  </si>
  <si>
    <t>R-04</t>
  </si>
  <si>
    <t>有形固定資産（除去費用：太陽光発電設備）</t>
  </si>
  <si>
    <t>R-05</t>
  </si>
  <si>
    <t>有形固定資産（除去費用：第二工場 建物（賃借。使用権資産））</t>
  </si>
  <si>
    <t>D-01</t>
  </si>
  <si>
    <t>05_賃借物件の簡便法</t>
  </si>
  <si>
    <t>本社事務所（賃借）の原状回復義務：敷金のうち返還が見込まれない額の、移行日までの費用配分済み額（2年分）</t>
  </si>
  <si>
    <t>差入保証金</t>
  </si>
  <si>
    <t>税務上は敷金が全額資産のまま（将来減算一時差異）</t>
  </si>
  <si>
    <t>減損損失</t>
  </si>
  <si>
    <t>06_構成資産への配分</t>
  </si>
  <si>
    <t>第二工場（受託加工）（回収可能価額＝使用価値）</t>
  </si>
  <si>
    <t>帳簿価額比例で配分</t>
  </si>
  <si>
    <t>遊休不動産（旧第三工場跡地）（回収可能価額＝正味売却価額）</t>
  </si>
  <si>
    <t>旧第三工場 土地</t>
  </si>
  <si>
    <t>S-01</t>
  </si>
  <si>
    <t>07_共用資産（より大きな単位）</t>
  </si>
  <si>
    <t>共用資産を加えたことによる増加額（上限まで）</t>
  </si>
  <si>
    <t>本社建物および基幹システム</t>
  </si>
  <si>
    <t>帳簿価額を正味売却価額まで下げる</t>
  </si>
  <si>
    <t>RS-02</t>
  </si>
  <si>
    <t>収益認識</t>
  </si>
  <si>
    <t>比較期首</t>
  </si>
  <si>
    <t>契約負債</t>
  </si>
  <si>
    <t>01_収益の棚卸</t>
  </si>
  <si>
    <t>標準製品の輸出販売</t>
  </si>
  <si>
    <t>繰越利益剰余金</t>
  </si>
  <si>
    <t>純資産</t>
  </si>
  <si>
    <t>比較年度の期首利益剰余金に加減する</t>
  </si>
  <si>
    <t>RS-04</t>
  </si>
  <si>
    <t>据付を伴う設備販売</t>
  </si>
  <si>
    <t>RS-05</t>
  </si>
  <si>
    <t>保守サービス（製品保証の延長分）</t>
  </si>
  <si>
    <t>VC-01</t>
  </si>
  <si>
    <t>返金負債</t>
  </si>
  <si>
    <t>03_変動対価の見積り</t>
  </si>
  <si>
    <t>数量リベート（代理店向け）（見積りの制限を反映後）</t>
  </si>
  <si>
    <t>同上</t>
  </si>
  <si>
    <t>VC-02</t>
  </si>
  <si>
    <t>早期支払割引（見積りの制限を反映後）</t>
  </si>
  <si>
    <t>VC-03</t>
  </si>
  <si>
    <t>販売奨励金（年間目標達成時の一時金）（見積りの制限を反映後）</t>
  </si>
  <si>
    <t>RR-01</t>
  </si>
  <si>
    <t>05_返品権付き販売</t>
  </si>
  <si>
    <t>返品が見込まれる分の対価</t>
  </si>
  <si>
    <t>返品資産</t>
  </si>
  <si>
    <t>⚠️ 返金負債と相殺しない。両建てで計上する</t>
  </si>
  <si>
    <t>＝返金負債 − 返品資産</t>
  </si>
  <si>
    <t>RC</t>
  </si>
  <si>
    <t>契約資産</t>
  </si>
  <si>
    <t>06_契約資産・負債の組替</t>
  </si>
  <si>
    <t>売掛金 から振替</t>
  </si>
  <si>
    <t>売掛金</t>
  </si>
  <si>
    <t>前受金 から振替</t>
  </si>
  <si>
    <t>前受金</t>
  </si>
  <si>
    <t>P-01</t>
  </si>
  <si>
    <t>引当金</t>
  </si>
  <si>
    <t>08_移行仕訳</t>
  </si>
  <si>
    <t>賞与引当金：比較年度の期首の利益剰余金に加減する</t>
  </si>
  <si>
    <t>賞与引当金</t>
  </si>
  <si>
    <t>賞与引当金：流動負債</t>
  </si>
  <si>
    <t>P-02</t>
  </si>
  <si>
    <t>退職給付引当金（簡便法）：比較年度の期首の利益剰余金に加減する</t>
  </si>
  <si>
    <t>退職給付引当金</t>
  </si>
  <si>
    <t>退職給付引当金（簡便法）：固定負債</t>
  </si>
  <si>
    <t>P-03</t>
  </si>
  <si>
    <t>貸倒引当金（一般債権）：比較年度の期首の利益剰余金に加減する</t>
  </si>
  <si>
    <t>貸倒引当金</t>
  </si>
  <si>
    <r>
      <rPr>
        <color rgb="FF1A1A1F"/>
        <sz val="10"/>
        <rFont val="Yu Gothic"/>
      </rPr>
      <t>貸倒引当金（一般債権）：⚠️ 貸倒引当金は資産の控除項目であり、貸方に立つ</t>
    </r>
    <r>
      <rPr>
        <b/>
        <color rgb="FF1A1A1F"/>
        <sz val="10"/>
        <rFont val="Yu Gothic"/>
      </rPr>
      <t>資産</t>
    </r>
    <r>
      <rPr>
        <color rgb="FF1A1A1F"/>
        <sz val="10"/>
        <rFont val="Yu Gothic"/>
      </rPr>
      <t>である（負債ではない）</t>
    </r>
  </si>
  <si>
    <t>P-05</t>
  </si>
  <si>
    <t>貸倒引当金（破産更生債権等）：比較年度の期首の利益剰余金に加減する</t>
  </si>
  <si>
    <r>
      <rPr>
        <color rgb="FF1A1A1F"/>
        <sz val="10"/>
        <rFont val="Yu Gothic"/>
      </rPr>
      <t>貸倒引当金（破産更生債権等）：⚠️ 貸倒引当金は資産の控除項目であり、貸方に立つ</t>
    </r>
    <r>
      <rPr>
        <b/>
        <color rgb="FF1A1A1F"/>
        <sz val="10"/>
        <rFont val="Yu Gothic"/>
      </rPr>
      <t>資産</t>
    </r>
    <r>
      <rPr>
        <color rgb="FF1A1A1F"/>
        <sz val="10"/>
        <rFont val="Yu Gothic"/>
      </rPr>
      <t>である（負債ではない）</t>
    </r>
  </si>
  <si>
    <t>P-06</t>
  </si>
  <si>
    <t>製品保証引当金：比較年度の期首の利益剰余金に加減する</t>
  </si>
  <si>
    <t>製品保証引当金</t>
  </si>
  <si>
    <t>製品保証引当金：流動負債</t>
  </si>
  <si>
    <t>P-07</t>
  </si>
  <si>
    <t>役員退職慰労引当金：比較年度の期首の利益剰余金に加減する</t>
  </si>
  <si>
    <t>役員退職慰労引当金</t>
  </si>
  <si>
    <t>役員退職慰労引当金：固定負債</t>
  </si>
  <si>
    <t>企業結合</t>
  </si>
  <si>
    <t>顧客関連資産</t>
  </si>
  <si>
    <t>07_移行仕訳</t>
  </si>
  <si>
    <t>顧客関連資産：企業結合日の配分額 90,000 − 累計償却（固定資産（無形固定資産）に計上する）</t>
  </si>
  <si>
    <r>
      <rPr>
        <color rgb="FF1A1A1F"/>
        <sz val="10"/>
        <rFont val="Yu Gothic"/>
      </rPr>
      <t>顧客関連資産：比較年度の期首の利益剰余金に加減する。⚠️ 資産が立つので利益剰余金は</t>
    </r>
    <r>
      <rPr>
        <b/>
        <color rgb="FF1A1A1F"/>
        <sz val="10"/>
        <rFont val="Yu Gothic"/>
      </rPr>
      <t>増える</t>
    </r>
    <r>
      <rPr>
        <color rgb="FF1A1A1F"/>
        <sz val="10"/>
        <rFont val="Yu Gothic"/>
      </rPr>
      <t>（引当金キットと符号が逆）</t>
    </r>
  </si>
  <si>
    <t>商標権</t>
  </si>
  <si>
    <t>商標権：企業結合日の配分額 40,000 − 累計償却（固定資産（無形固定資産）に計上する）</t>
  </si>
  <si>
    <r>
      <rPr>
        <color rgb="FF1A1A1F"/>
        <sz val="10"/>
        <rFont val="Yu Gothic"/>
      </rPr>
      <t>商標権：比較年度の期首の利益剰余金に加減する。⚠️ 資産が立つので利益剰余金は</t>
    </r>
    <r>
      <rPr>
        <b/>
        <color rgb="FF1A1A1F"/>
        <sz val="10"/>
        <rFont val="Yu Gothic"/>
      </rPr>
      <t>増える</t>
    </r>
    <r>
      <rPr>
        <color rgb="FF1A1A1F"/>
        <sz val="10"/>
        <rFont val="Yu Gothic"/>
      </rPr>
      <t>（引当金キットと符号が逆）</t>
    </r>
  </si>
  <si>
    <t>のれん</t>
  </si>
  <si>
    <t>のれん：企業結合日の配分額 70,000 − 累計償却（固定資産（無形固定資産）に計上する）</t>
  </si>
  <si>
    <r>
      <rPr>
        <color rgb="FF1A1A1F"/>
        <sz val="10"/>
        <rFont val="Yu Gothic"/>
      </rPr>
      <t>のれん：比較年度の期首の利益剰余金に加減する。⚠️ 資産が立つので利益剰余金は</t>
    </r>
    <r>
      <rPr>
        <b/>
        <color rgb="FF1A1A1F"/>
        <sz val="10"/>
        <rFont val="Yu Gothic"/>
      </rPr>
      <t>増える</t>
    </r>
    <r>
      <rPr>
        <color rgb="FF1A1A1F"/>
        <sz val="10"/>
        <rFont val="Yu Gothic"/>
      </rPr>
      <t>（引当金キットと符号が逆）</t>
    </r>
  </si>
  <si>
    <t>03_比較年度の損益計算書</t>
  </si>
  <si>
    <t>比較年度の売上高の修正。輸出販売の収益認識時点（船積 → 検収）。繰延残高 18,400 → 21,600（比較年度中の増減 +3,200）</t>
  </si>
  <si>
    <t>同上（相手科目）</t>
  </si>
  <si>
    <t>比較年度の売上高の修正。据付を伴う設備販売の履行義務の分割。繰延残高 9,200 → 6,400（比較年度中の増減 -2,800）</t>
  </si>
  <si>
    <t>比較年度の売上高の修正。保守サービス（製品保証の延長分）の期間按分。繰延残高 24,600 → 31,800（比較年度中の増減 +7,200）</t>
  </si>
  <si>
    <t>比較年度の売上高の修正。数量リベート（代理店向け）。繰延残高 37,200 → 41,500（比較年度中の増減 +4,300）</t>
  </si>
  <si>
    <t>比較年度の売上高の修正。早期支払割引。繰延残高 9,920 → 10,640（比較年度中の増減 +720）</t>
  </si>
  <si>
    <t>比較年度の売上高の修正。販売奨励金（年間目標達成時の一時金）。繰延残高 3,800 → 4,600（比較年度中の増減 +800）</t>
  </si>
  <si>
    <t>比較年度の売上高の修正。返品権付き販売。返金負債 4,320 → 5,040（返品見込みの増加分だけ収益を減らす）</t>
  </si>
  <si>
    <t>比較年度の売上原価の修正。同上。返品資産 2,937.6 → 3,427.2（⚠️ 返金負債と相殺せず両建てで持つ。原価も同じだけ繰り延べる）</t>
  </si>
  <si>
    <t>比較年度の賞与引当金繰入額の修正。賞与引当金：比較期首 84,000 → 当期首 90,000（比較年度中の増減 +6,000）</t>
  </si>
  <si>
    <t>比較年度の退職給付費用の修正。退職給付引当金（簡便法）：比較期首 160,000 → 当期首 170,000（比較年度中の増減 +10,000）</t>
  </si>
  <si>
    <t>比較年度の貸倒引当金繰入額の修正。貸倒引当金（一般債権）：比較期首 5,250 → 当期首 5,900（比較年度中の増減 +650）</t>
  </si>
  <si>
    <t>P-04</t>
  </si>
  <si>
    <t>比較年度の貸倒引当金繰入額の修正。貸倒引当金（貸倒懸念債権）：比較期首 0 → 当期首 15,000（比較年度中の増減 +15,000）</t>
  </si>
  <si>
    <t>比較年度の製品保証引当金繰入額の修正。製品保証引当金：比較期首 11,800 → 当期首 12,600（比較年度中の増減 +800）</t>
  </si>
  <si>
    <t>比較年度の役員退職慰労引当金繰入額の修正。役員退職慰労引当金：比較期首 44,000 → 当期首 48,000（比較年度中の増減 +4,000）</t>
  </si>
  <si>
    <t>比較年度の顧客関連資産償却額の修正。顧客関連資産：比較期首 72,000 → 当期首 63,000（比較年度の償却費 9,000・10年定額）</t>
  </si>
  <si>
    <t>比較年度の商標権償却額の修正。商標権：比較期首 32,000 → 当期首 28,000（比較年度の償却費 4,000・10年定額）</t>
  </si>
  <si>
    <t>比較年度ののれん償却額の修正。のれん：比較期首 56,000 → 当期首 49,000（比較年度の償却費 7,000・10年定額）</t>
  </si>
  <si>
    <t>合計</t>
  </si>
  <si>
    <t>差（0になること）</t>
  </si>
  <si>
    <t>金額は4つの基準別キットのエンジンが確定させた値であり、このブックで再入力していない。出所シート列でどのキットのどのシートから来たかを追える。</t>
  </si>
  <si>
    <t>⚠️ 借方＝貸方の制約が、1つの数字に丸めていたときには見えなかった誤りを表に出す。実測で2件（リースの累積的影響額12,700の不存在、収益認識の返金負債4,320の二重計上）がここで判明した。</t>
  </si>
  <si>
    <t>時点×順序の層別（混ぜてはいけないものを分ける）</t>
  </si>
  <si>
    <t>行数</t>
  </si>
  <si>
    <t>借方</t>
  </si>
  <si>
    <t>貸方</t>
  </si>
  <si>
    <t>純資産への影響</t>
  </si>
  <si>
    <t>PLへの影響</t>
  </si>
  <si>
    <t>認識（資産負債を新たに立てる）</t>
  </si>
  <si>
    <t>測定（順序1の出力を含む帳簿価額に対して行う）</t>
  </si>
  <si>
    <t>移行差異（比較期首＋開始B/S）</t>
  </si>
  <si>
    <t>税引前。期首利益剰余金に加減する</t>
  </si>
  <si>
    <t xml:space="preserve">　税効果</t>
  </si>
  <si>
    <t xml:space="preserve">　移行差異（税引後）</t>
  </si>
  <si>
    <t>移行日の測定（減損・順序2・時点 開始B/S）</t>
  </si>
  <si>
    <t>開始貸借対照表の利益剰余金に効く。⚠️ 会計方針の変更の累積的影響額と足して1つにしない</t>
  </si>
  <si>
    <t>適用初年度の期首計上（資産除去債務・第18項の差額・時点 当期）</t>
  </si>
  <si>
    <t>⚠️ 期首の利益剰余金には入らない。適用初年度の損益であり、これだけが別表四を通る</t>
  </si>
  <si>
    <r>
      <rPr>
        <color rgb="FF8A8170"/>
        <sz val="9"/>
        <rFont val="Yu Gothic"/>
      </rPr>
      <t xml:space="preserve">⚠️ </t>
    </r>
    <r>
      <rPr>
        <b/>
        <color rgb="FF8A8170"/>
        <sz val="9"/>
        <rFont val="Yu Gothic"/>
      </rPr>
      <t>3つを足して1つの「累積的影響額」にしてはならない。</t>
    </r>
    <r>
      <rPr>
        <color rgb="FF8A8170"/>
        <sz val="9"/>
        <rFont val="Yu Gothic"/>
      </rPr>
      <t xml:space="preserve"> ①会計方針の変更の累積的影響額は過年度に遡って会計方針を変えた結果、②移行日の測定（減損）は移行日の帳簿価額に対する見積りの結果、③適用初年度の期首計上（第18項の差額）は適用初年度の損益である。①②は開始貸借対照表に載って別表四を通らず、③は開始B/Sに載らず別表四を通る。時点で分けているのはそのためである。</t>
    </r>
  </si>
  <si>
    <t>科目別の開始貸借対照表への影響</t>
  </si>
  <si>
    <t>純額</t>
  </si>
  <si>
    <t>借方が正（増加）</t>
  </si>
  <si>
    <t>貸方が正（増加）</t>
  </si>
  <si>
    <t>資産の増減</t>
  </si>
  <si>
    <t>負債の増減</t>
  </si>
  <si>
    <t>純資産の増減</t>
  </si>
  <si>
    <t>移行日の測定（減損）＋ 適用初年度の期首計上（第18項の差額）。時点別の内訳は06</t>
  </si>
  <si>
    <t>資産 − 負債 − 純資産 − PL（0になること）</t>
  </si>
  <si>
    <t>この表が、次に作る「開始貸借対照表 精算表」の調整列になる。税務基準のB/Sにこの純額を科目ごとに載せると、日本基準の開始B/Sが組み上がる。</t>
  </si>
  <si>
    <t>未解決事項（数字を動かすには再計算と決裁が要るもの）</t>
  </si>
  <si>
    <t>キットA の値</t>
  </si>
  <si>
    <t>キットB の値</t>
  </si>
  <si>
    <t>差</t>
  </si>
  <si>
    <t>扱い</t>
  </si>
  <si>
    <t>00の表紙に表示する</t>
  </si>
  <si>
    <t>導出で是正した差異（参考・来歴）</t>
  </si>
  <si>
    <t>固定資産台帳を順序1の出力から導出したことで消えた検知。検知は導出前の台帳に対して走らせ、導出で何を置き換えたかをここに残す</t>
  </si>
  <si>
    <t>使用権資産の金額が2つある</t>
  </si>
  <si>
    <t>第二工場 建物（賃借。使用権資産）：リースキット 745145.42 ／ 固定資産台帳（導出前の値） 0（差 745145.42） → 導出で是正</t>
  </si>
  <si>
    <t>除去費用が固定資産台帳に未加算</t>
  </si>
  <si>
    <t>第一工場 建物：第18項の期首の除去費用 52727.64 を加算した取得原価で減損を判定していない → 導出で是正</t>
  </si>
  <si>
    <t>賃借倉庫の造作（建物附属設備）：第18項の期首の除去費用 16888.39 を加算した取得原価で減損を判定していない → 導出で是正</t>
  </si>
  <si>
    <t>第二工場 構築物：第18項の期首の除去費用 85656.87 を加算した取得原価で減損を判定していない → 導出で是正</t>
  </si>
  <si>
    <t>太陽光発電設備：第18項の期首の除去費用 23734.09 を加算した取得原価で減損を判定していない → 導出で是正</t>
  </si>
  <si>
    <t>第二工場 建物（賃借。使用権資産）：第18項の期首の除去費用 21726.89 を加算した取得原価で減損を判定していない → 導出で是正</t>
  </si>
  <si>
    <t>⚠️ 検知を導出後の台帳だけで走らせると、台帳が食い違っていても検知が構造的に出ない。上の表は「導出前に食い違っていた事実」の記録であり、未解決ではない。</t>
  </si>
  <si>
    <r>
      <rPr>
        <color rgb="FF8A8170"/>
        <sz val="9"/>
        <rFont val="Yu Gothic"/>
      </rPr>
      <t xml:space="preserve">⚠️ </t>
    </r>
    <r>
      <rPr>
        <b/>
        <color rgb="FF8A8170"/>
        <sz val="9"/>
        <rFont val="Yu Gothic"/>
      </rPr>
      <t>これらは発見済みで未解決である。</t>
    </r>
    <r>
      <rPr>
        <color rgb="FF8A8170"/>
        <sz val="9"/>
        <rFont val="Yu Gothic"/>
      </rPr>
      <t xml:space="preserve"> 整合しているように見せたまま訂正を重ねると、検算の合格表示そのものが信用を失う。金額の是正は再計算と決裁を要するため、ここに出したうえで、訂正の来歴を残して段階的に直す。</t>
    </r>
  </si>
  <si>
    <t>扱いの決め方：①どちらの値が正しいかを決める（人）②正しい方に合わせて該当キットを再生成する ③来歴台帳に訂正の事実・日付・理由を記録する ④このシートから消す。</t>
  </si>
  <si>
    <t>経過措置・実務上の便法の選択記録</t>
  </si>
  <si>
    <t>論点</t>
  </si>
  <si>
    <t>選択肢（全て）</t>
  </si>
  <si>
    <t>採用したもの</t>
  </si>
  <si>
    <t>採らなかった理由・採った場合の影響</t>
  </si>
  <si>
    <t>監査人合意日</t>
  </si>
  <si>
    <t>使用権資産の算定方法</t>
  </si>
  <si>
    <t>簡便法（リース負債＋前払−未払） ／ 遡及して当初計上額から算定</t>
  </si>
  <si>
    <t>簡便法</t>
  </si>
  <si>
    <t>遡及法は開始日まで遡った資料の整備が必要で、費用対効果が見合わない。遡及法を採ると使用権資産は簡便法より小さくなり、移行時の利益剰余金への影響が大きくなる</t>
  </si>
  <si>
    <t>旧ファイナンス・リースの扱い</t>
  </si>
  <si>
    <t>帳簿価額を引き継ぐ ／ 算定し直す</t>
  </si>
  <si>
    <t>帳簿価額を引き継ぐ</t>
  </si>
  <si>
    <t>算定し直すと、旧リース資産と旧リース債務の差額（2,200千円）が利益剰余金に振り替わる。引き継げば移行影響は生じない</t>
  </si>
  <si>
    <t>少額リースの判定方法</t>
  </si>
  <si>
    <t>原資産の新品時の価値による ／ 対価総額による</t>
  </si>
  <si>
    <t>対価総額による（3,000千円以下）</t>
  </si>
  <si>
    <t>原資産の新品時の価値は入手が困難な契約が多い。⚠️ 2つの方法の併用はできず、継続適用が要る</t>
  </si>
  <si>
    <t>適用方法</t>
  </si>
  <si>
    <t>原則的な取扱い（遡及適用） ／ 適用初年度の期首に累積的影響額を加減する方法</t>
  </si>
  <si>
    <t>原則的な取扱い（遡及適用）</t>
  </si>
  <si>
    <t>比較年度も新基準で作り直すため、期間比較が可能になる。ただし締めが3回になる</t>
  </si>
  <si>
    <t>出荷基準の代替的取扱い</t>
  </si>
  <si>
    <t>適用する ／ 適用しない</t>
  </si>
  <si>
    <t>適用する（国内販売のみ）</t>
  </si>
  <si>
    <t>⚠️ 適用範囲は商品又は製品の国内販売に限られる。輸出販売には適用できないため、輸出は支配の移転時点で認識する</t>
  </si>
  <si>
    <t>賃借物件の原状回復義務</t>
  </si>
  <si>
    <t>原則法（資産除去債務を計上） ／ 簡便法（敷金のうち返還が見込まれない額を配分）</t>
  </si>
  <si>
    <t>物件により使い分ける</t>
  </si>
  <si>
    <t>本社事務所は敷金と撤去費用が対応するため簡便法、賃借倉庫は自社施工の造作が大きく対応しないため原則法。⚠️ 方法の選択は継続適用が要る</t>
  </si>
  <si>
    <r>
      <rPr>
        <color rgb="FF8A8170"/>
        <sz val="9"/>
        <rFont val="Yu Gothic"/>
      </rPr>
      <t>⚠️ 監査上、経過措置の選択は</t>
    </r>
    <r>
      <rPr>
        <b/>
        <color rgb="FF8A8170"/>
        <sz val="9"/>
        <rFont val="Yu Gothic"/>
      </rPr>
      <t>結論より選択の過程が問われる</t>
    </r>
    <r>
      <rPr>
        <color rgb="FF8A8170"/>
        <sz val="9"/>
        <rFont val="Yu Gothic"/>
      </rPr>
      <t>。採用したものだけを記録すると「他を検討した」ことを立証できない。したがって選択肢を全て列挙し、採らなかった理由と、採った場合の影響まで残す。</t>
    </r>
  </si>
  <si>
    <t>⚠️ 監査人合意日は人が入れる。ここが空欄のまま移行を進めると、後から前提が覆る。</t>
  </si>
  <si>
    <t>考え方</t>
  </si>
  <si>
    <t>移行差異を遡及する金額的な閾値</t>
  </si>
  <si>
    <t>（緑セル・人が決める）</t>
  </si>
  <si>
    <t>個々は閾値未満でも合計すると重要性を超えないかを 07 で積み上げる</t>
  </si>
  <si>
    <t>質的な重要性</t>
  </si>
  <si>
    <t>金額が小さくても、業績指標・財務制限条項に影響するものは遡及する</t>
  </si>
  <si>
    <t>閾値未満として遡及しなかった論点</t>
  </si>
  <si>
    <t>⚠️ 個々は閾値未満でも、合計すると重要性を超えないかを必ず見る</t>
  </si>
  <si>
    <t>⚠️ 監査人が必ず問うのは「個々は閾値未満でも合計すると重要性を超えないか」である。この積み上げが無いと、閾値を置いたこと自体が形式に終わる。</t>
  </si>
  <si>
    <r>
      <rPr>
        <color rgb="FF8A8170"/>
        <sz val="9"/>
        <rFont val="Yu Gothic"/>
      </rPr>
      <t>⚠️ 移行で最も時間が浮くのは、計算を速くすることではなく、</t>
    </r>
    <r>
      <rPr>
        <b/>
        <color rgb="FF8A8170"/>
        <sz val="9"/>
        <rFont val="Yu Gothic"/>
      </rPr>
      <t>範囲を削る判断を先に文書化して監査人と合意すること</t>
    </r>
    <r>
      <rPr>
        <color rgb="FF8A8170"/>
        <sz val="9"/>
        <rFont val="Yu Gothic"/>
      </rPr>
      <t>である。この表と09は、そのための紙である。</t>
    </r>
  </si>
  <si>
    <t>会計上の金額</t>
  </si>
  <si>
    <t>⚠️ 税務上は認識されない</t>
  </si>
  <si>
    <t>一時差異の合計</t>
  </si>
  <si>
    <t>⚠️ 顧問税理士へ渡すもの</t>
  </si>
  <si>
    <r>
      <rPr>
        <color rgb="FF8A8170"/>
        <sz val="9"/>
        <rFont val="Yu Gothic"/>
      </rPr>
      <t>移行差異のうち、</t>
    </r>
    <r>
      <rPr>
        <b/>
        <color rgb="FF8A8170"/>
        <sz val="9"/>
        <rFont val="Yu Gothic"/>
      </rPr>
      <t>利益剰余金の期首に直接入るもの</t>
    </r>
    <r>
      <rPr>
        <color rgb="FF8A8170"/>
        <sz val="9"/>
        <rFont val="Yu Gothic"/>
      </rPr>
      <t>は別表四を通らない。そのため別表五(一)の期首残高の調整明細が要る。この明細が無いと申告が組めず、決算そのものが止まる。</t>
    </r>
  </si>
  <si>
    <r>
      <rPr>
        <color rgb="FF8A8170"/>
        <sz val="9"/>
        <rFont val="Yu Gothic"/>
      </rPr>
      <t>⚠️ 本ブックは</t>
    </r>
    <r>
      <rPr>
        <b/>
        <color rgb="FF8A8170"/>
        <sz val="9"/>
        <rFont val="Yu Gothic"/>
      </rPr>
      <t>差異の所在まで</t>
    </r>
    <r>
      <rPr>
        <color rgb="FF8A8170"/>
        <sz val="9"/>
        <rFont val="Yu Gothic"/>
      </rPr>
      <t>を示し、税務上の当てはめ（損金算入の可否・解消年度・回収可能性）は行っていない。緑のセルは税理士が埋める箇所である。</t>
    </r>
  </si>
  <si>
    <t>⚠️ 税理士登録の有無は「当てはめを書かない」理由にはなるが、「明細を渡す様式を作らない」理由にはならない。この表はその様式である。</t>
  </si>
  <si>
    <t>確認事項</t>
  </si>
  <si>
    <t>差額</t>
  </si>
  <si>
    <t>判定</t>
  </si>
  <si>
    <t>見るべき箇所</t>
  </si>
  <si>
    <t>⭐移行仕訳の借方 ＝ 貸方</t>
  </si>
  <si>
    <t>05</t>
  </si>
  <si>
    <t>科目別集計：資産 − 負債 − 純資産 − PL ＝ 0</t>
  </si>
  <si>
    <t>07</t>
  </si>
  <si>
    <t>⭐仕訳とエンジンの一致：リース：純資産への影響</t>
  </si>
  <si>
    <t>01の控えと05</t>
  </si>
  <si>
    <t>⭐仕訳とエンジンの一致：資産除去債務：第18項の差額（特別損失）＝債務 − 除去費用</t>
  </si>
  <si>
    <t>⭐仕訳とエンジンの一致：資産除去債務：敷金簡便法の移行日調整（費用配分済み額）</t>
  </si>
  <si>
    <t>⭐仕訳とエンジンの一致：資産除去債務：移行日の資産除去債務（適用初年度の期首）</t>
  </si>
  <si>
    <t>⭐仕訳とエンジンの一致：減損：減損損失の合計</t>
  </si>
  <si>
    <t>⭐仕訳とエンジンの一致：収益認識：純資産への影響（比較期首の累積的影響額）</t>
  </si>
  <si>
    <t>⭐仕訳とエンジンの一致：引当金：比較期首の純資産への影響</t>
  </si>
  <si>
    <t>⭐仕訳とエンジンの一致：企業結合：比較期首の純資産への影響</t>
  </si>
  <si>
    <t>⭐仕訳とエンジンの一致：収益認識・引当金・企業結合：比較年度の変動（遡及適用の表から実体化）</t>
  </si>
  <si>
    <t>全体判定</t>
  </si>
  <si>
    <r>
      <rPr>
        <color rgb="FF8A8170"/>
        <sz val="9"/>
        <rFont val="Yu Gothic"/>
      </rPr>
      <t xml:space="preserve">⚠️ </t>
    </r>
    <r>
      <rPr>
        <b/>
        <color rgb="FF8A8170"/>
        <sz val="9"/>
        <rFont val="Yu Gothic"/>
      </rPr>
      <t>この判定が担保するのは「数式が閉じていること」だけである。</t>
    </r>
    <r>
      <rPr>
        <color rgb="FF8A8170"/>
        <sz val="9"/>
        <rFont val="Yu Gothic"/>
      </rPr>
      <t xml:space="preserve"> 母集団の穴（03）と金額の不一致（08）は、検算がOKでも残っている。検算が緑であることと、数値が正しいことは別である。</t>
    </r>
  </si>
  <si>
    <t>⭐印は、このブックの中核となる検算である。①仕訳が借方＝貸方で成立すること ②仕訳から集計した値が、各基準別キットのエンジンの集計値と一致すること。②が一致するということは、仕訳への分解が完全である（漏れも重複も無い）ことを意味する。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</si>
</sst>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
    <numFmt numFmtId="165" formatCode="#,##0;△#,##0"/>
  </numFmts>
  <fonts count="4" x14ac:knownFonts="1">
    <font>
      <color theme="1"/>
      <family val="2"/>
      <scheme val="minor"/>
      <sz val="11"/>
      <name val="Calibri"/>
    </font>
    <font>
      <b/>
      <color rgb="FF1A1A1F"/>
      <sz val="10"/>
      <name val="Yu Gothic"/>
    </font>
    <font>
      <color rgb="FF8A8170"/>
      <sz val="9"/>
      <name val="Yu Gothic"/>
    </font>
    <font>
      <color rgb="FF1A1A1F"/>
      <sz val="10"/>
      <name val="Yu Gothic"/>
    </font>
  </fonts>
  <fills count="7">
    <fill>
      <patternFill patternType="none"/>
    </fill>
    <fill>
      <patternFill patternType="gray125"/>
    </fill>
    <fill>
      <patternFill patternType="solid">
        <fgColor rgb="FFECE4D2"/>
      </patternFill>
    </fill>
    <fill>
      <patternFill patternType="solid">
        <fgColor rgb="FFE8EFEA"/>
      </patternFill>
    </fill>
    <fill>
      <patternFill patternType="solid">
        <fgColor rgb="FFF6DEDE"/>
      </patternFill>
    </fill>
    <fill>
      <patternFill patternType="solid">
        <fgColor rgb="FFFFF2B8"/>
      </patternFill>
    </fill>
    <fill>
      <patternFill patternType="solid">
        <fgColor rgb="FFDCEFE0"/>
      </patternFill>
    </fill>
  </fills>
  <borders count="2">
    <border>
      <left/>
      <right/>
      <top/>
      <bottom/>
      <diagonal/>
    </border>
    <border>
      <left style="thin">
        <color rgb="FFCFC6B0"/>
      </left>
      <right style="thin">
        <color rgb="FFCFC6B0"/>
      </right>
      <top style="thin">
        <color rgb="FFCFC6B0"/>
      </top>
      <bottom style="thin">
        <color rgb="FFCFC6B0"/>
      </bottom>
      <diagonal/>
    </border>
  </borders>
  <cellStyleXfs count="1">
    <xf numFmtId="0" fontId="0" fillId="0" borderId="0"/>
  </cellStyleXfs>
  <cellXfs count="23">
    <xf numFmtId="0" fontId="0" fillId="0" borderId="0" xfId="0"/>
    <xf numFmtId="0" fontId="1" fillId="0" borderId="0" xfId="0" applyFont="1" applyAlignment="1">
      <alignment vertical="center" wrapText="1"/>
    </xf>
    <xf numFmtId="0" fontId="2" fillId="0" borderId="0" xfId="0" applyFont="1" applyAlignment="1">
      <alignment vertical="center" wrapText="1"/>
    </xf>
    <xf numFmtId="0" fontId="1" fillId="2" borderId="1" xfId="0" applyFont="1" applyFill="1" applyBorder="1" applyAlignment="1">
      <alignment vertical="center" wrapText="1"/>
    </xf>
    <xf numFmtId="0" fontId="1" fillId="3" borderId="1" xfId="0" applyFont="1" applyFill="1" applyBorder="1" applyAlignment="1">
      <alignment vertical="center" wrapText="1"/>
    </xf>
    <xf numFmtId="164" fontId="1" fillId="3" borderId="1" xfId="0" applyNumberFormat="1" applyFont="1" applyFill="1" applyBorder="1" applyAlignment="1">
      <alignment horizontal="right" vertical="center" wrapText="1"/>
    </xf>
    <xf numFmtId="0" fontId="1" fillId="4" borderId="1" xfId="0" applyFont="1" applyFill="1" applyBorder="1" applyAlignment="1">
      <alignment vertical="center" wrapText="1"/>
    </xf>
    <xf numFmtId="3" fontId="1" fillId="4" borderId="1" xfId="0" applyNumberFormat="1" applyFont="1" applyFill="1" applyBorder="1" applyAlignment="1">
      <alignment horizontal="right" vertical="center" wrapText="1"/>
    </xf>
    <xf numFmtId="0" fontId="3" fillId="0" borderId="1" xfId="0" applyFont="1" applyBorder="1" applyAlignment="1">
      <alignment vertical="center" wrapText="1"/>
    </xf>
    <xf numFmtId="0" fontId="3" fillId="5" borderId="1" xfId="0" applyFont="1" applyFill="1" applyBorder="1" applyAlignment="1">
      <alignment vertical="center" wrapText="1"/>
    </xf>
    <xf numFmtId="10" fontId="3" fillId="5" borderId="1" xfId="0" applyNumberFormat="1" applyFont="1" applyFill="1" applyBorder="1" applyAlignment="1">
      <alignment horizontal="right" vertical="center" wrapText="1"/>
    </xf>
    <xf numFmtId="0" fontId="2" fillId="0" borderId="0" xfId="0" applyFont="1" applyAlignment="1">
      <alignment vertical="top" wrapText="1"/>
    </xf>
    <xf numFmtId="164" fontId="3" fillId="0" borderId="1" xfId="0" applyNumberFormat="1" applyFont="1" applyBorder="1" applyAlignment="1">
      <alignment horizontal="right" vertical="center" wrapText="1"/>
    </xf>
    <xf numFmtId="0" fontId="3" fillId="6" borderId="1" xfId="0" applyFont="1" applyFill="1" applyBorder="1" applyAlignment="1">
      <alignment vertical="center" wrapText="1"/>
    </xf>
    <xf numFmtId="3" fontId="3" fillId="5" borderId="1" xfId="0" applyNumberFormat="1" applyFont="1" applyFill="1" applyBorder="1" applyAlignment="1">
      <alignment horizontal="right" vertical="center" wrapText="1"/>
    </xf>
    <xf numFmtId="165" fontId="3" fillId="5" borderId="1" xfId="0" applyNumberFormat="1" applyFont="1" applyFill="1" applyBorder="1" applyAlignment="1">
      <alignment horizontal="right" vertical="center" wrapText="1"/>
    </xf>
    <xf numFmtId="0" fontId="3" fillId="4" borderId="1" xfId="0" applyFont="1" applyFill="1" applyBorder="1" applyAlignment="1">
      <alignment vertical="center" wrapText="1"/>
    </xf>
    <xf numFmtId="3" fontId="1" fillId="3" borderId="1" xfId="0" applyNumberFormat="1" applyFont="1" applyFill="1" applyBorder="1" applyAlignment="1">
      <alignment horizontal="right" vertical="center" wrapText="1"/>
    </xf>
    <xf numFmtId="3" fontId="3" fillId="0" borderId="1" xfId="0" applyNumberFormat="1" applyFont="1" applyBorder="1" applyAlignment="1">
      <alignment horizontal="right" vertical="center" wrapText="1"/>
    </xf>
    <xf numFmtId="0" fontId="3" fillId="3" borderId="1" xfId="0" applyFont="1" applyFill="1" applyBorder="1" applyAlignment="1">
      <alignment vertical="center" wrapText="1"/>
    </xf>
    <xf numFmtId="164" fontId="3" fillId="3" borderId="1" xfId="0" applyNumberFormat="1" applyFont="1" applyFill="1" applyBorder="1" applyAlignment="1">
      <alignment horizontal="right" vertical="center" wrapText="1"/>
    </xf>
    <xf numFmtId="164" fontId="3" fillId="5" borderId="1" xfId="0" applyNumberFormat="1" applyFont="1" applyFill="1" applyBorder="1" applyAlignment="1">
      <alignment horizontal="right" vertical="center" wrapText="1"/>
    </xf>
    <xf numFmtId="164" fontId="3" fillId="6" borderId="1" xfId="0" applyNumberFormat="1" applyFont="1" applyFill="1" applyBorder="1"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FormatPr defaultRowHeight="15" outlineLevelRow="0" outlineLevelCol="0" x14ac:dyDescent="55"/>
  <cols>
    <col min="1" max="1" width="30" customWidth="1"/>
    <col min="2" max="2" width="22" customWidth="1"/>
    <col min="3" max="3" width="84" customWidth="1"/>
  </cols>
  <sheetData>
    <row r="1" spans="1:3" x14ac:dyDescent="0.25">
      <c r="A1" s="1" t="s">
        <v>0</v>
      </c>
      <c r="B1" s="1"/>
      <c r="C1" s="1"/>
    </row>
    <row r="2" spans="1:3" x14ac:dyDescent="0.25">
      <c r="A2" s="1" t="s">
        <v>1</v>
      </c>
      <c r="B2" s="1"/>
      <c r="C2" s="1"/>
    </row>
    <row r="3" spans="1:3" x14ac:dyDescent="0.25">
      <c r="A3" s="2" t="s">
        <v>2</v>
      </c>
      <c r="B3" s="2"/>
      <c r="C3" s="2"/>
    </row>
    <row r="5" spans="1:3" x14ac:dyDescent="0.25">
      <c r="A5" s="3" t="s">
        <v>3</v>
      </c>
      <c r="B5" s="3" t="s">
        <v>4</v>
      </c>
      <c r="C5" s="3" t="s">
        <v>5</v>
      </c>
    </row>
    <row r="6" spans="1:3" x14ac:dyDescent="0.25">
      <c r="A6" s="4" t="s">
        <v>6</v>
      </c>
      <c r="B6" s="5">
        <f>'06_時点×順序の層別'!F11</f>
      </c>
      <c r="C6" s="4" t="s">
        <v>7</v>
      </c>
    </row>
    <row r="7" spans="1:3" x14ac:dyDescent="0.25">
      <c r="A7" s="4" t="s">
        <v>8</v>
      </c>
      <c r="B7" s="5">
        <f>'06_時点×順序の層別'!F13</f>
      </c>
      <c r="C7" s="4" t="s">
        <v>9</v>
      </c>
    </row>
    <row r="8" spans="1:3" x14ac:dyDescent="0.25">
      <c r="A8" s="4" t="s">
        <v>10</v>
      </c>
      <c r="B8" s="5">
        <f>'06_時点×順序の層別'!G14</f>
      </c>
      <c r="C8" s="4" t="s">
        <v>11</v>
      </c>
    </row>
    <row r="9" spans="1:3" x14ac:dyDescent="0.25">
      <c r="A9" s="4" t="s">
        <v>12</v>
      </c>
      <c r="B9" s="5">
        <f>'06_時点×順序の層別'!G15</f>
      </c>
      <c r="C9" s="4" t="s">
        <v>13</v>
      </c>
    </row>
    <row r="10" spans="1:3" x14ac:dyDescent="0.25">
      <c r="A10" s="6" t="s">
        <v>14</v>
      </c>
      <c r="B10" s="7">
        <f>'03_母集団の穴あき検知'!B10</f>
      </c>
      <c r="C10" s="6" t="s">
        <v>15</v>
      </c>
    </row>
    <row r="11" spans="1:3" x14ac:dyDescent="0.25">
      <c r="A11" s="4" t="s">
        <v>16</v>
      </c>
      <c r="B11" s="4">
        <f>'12_検算'!$B$18</f>
      </c>
      <c r="C11" s="4" t="s">
        <v>17</v>
      </c>
    </row>
    <row r="13" spans="1:3" x14ac:dyDescent="0.25">
      <c r="A13" s="3" t="s">
        <v>18</v>
      </c>
      <c r="B13" s="3" t="s">
        <v>19</v>
      </c>
      <c r="C13" s="3" t="s">
        <v>20</v>
      </c>
    </row>
    <row r="14" spans="1:3" x14ac:dyDescent="0.25">
      <c r="A14" s="8" t="s">
        <v>21</v>
      </c>
      <c r="B14" s="8" t="s">
        <v>22</v>
      </c>
      <c r="C14" s="8"/>
    </row>
    <row r="15" spans="1:3" x14ac:dyDescent="0.25">
      <c r="A15" s="8" t="s">
        <v>23</v>
      </c>
      <c r="B15" s="8" t="s">
        <v>24</v>
      </c>
      <c r="C15" s="8"/>
    </row>
    <row r="16" spans="1:3" x14ac:dyDescent="0.25">
      <c r="A16" s="8" t="s">
        <v>25</v>
      </c>
      <c r="B16" s="8" t="s">
        <v>26</v>
      </c>
      <c r="C16" s="8"/>
    </row>
    <row r="17" spans="1:3" x14ac:dyDescent="0.25">
      <c r="A17" s="8" t="s">
        <v>27</v>
      </c>
      <c r="B17" s="8" t="s">
        <v>28</v>
      </c>
      <c r="C17" s="8"/>
    </row>
    <row r="18" spans="1:3" x14ac:dyDescent="0.25">
      <c r="A18" s="8" t="s">
        <v>29</v>
      </c>
      <c r="B18" s="8" t="s">
        <v>30</v>
      </c>
      <c r="C18" s="8"/>
    </row>
    <row r="19" spans="1:3" x14ac:dyDescent="0.25">
      <c r="A19" s="8" t="s">
        <v>31</v>
      </c>
      <c r="B19" s="8" t="s">
        <v>32</v>
      </c>
      <c r="C19" s="8"/>
    </row>
    <row r="21" spans="1:3" x14ac:dyDescent="0.25">
      <c r="A21" s="3" t="s">
        <v>33</v>
      </c>
      <c r="B21" s="3" t="s">
        <v>19</v>
      </c>
      <c r="C21" s="3" t="s">
        <v>20</v>
      </c>
    </row>
    <row r="22" spans="1:3" x14ac:dyDescent="0.25">
      <c r="A22" s="8" t="s">
        <v>34</v>
      </c>
      <c r="B22" s="8" t="s">
        <v>35</v>
      </c>
      <c r="C22" s="8"/>
    </row>
    <row r="23" spans="1:3" x14ac:dyDescent="0.25">
      <c r="A23" s="8" t="s">
        <v>36</v>
      </c>
      <c r="B23" s="8" t="s">
        <v>37</v>
      </c>
      <c r="C23" s="8"/>
    </row>
    <row r="24" spans="1:3" x14ac:dyDescent="0.25">
      <c r="A24" s="8" t="s">
        <v>38</v>
      </c>
      <c r="B24" s="8" t="s">
        <v>39</v>
      </c>
      <c r="C24" s="8"/>
    </row>
    <row r="26" spans="1:3" x14ac:dyDescent="0.25">
      <c r="A26" s="3" t="s">
        <v>40</v>
      </c>
      <c r="B26" s="3" t="s">
        <v>41</v>
      </c>
      <c r="C26" s="3" t="s">
        <v>20</v>
      </c>
    </row>
    <row r="27" spans="1:3" x14ac:dyDescent="0.25">
      <c r="A27" s="8" t="s">
        <v>42</v>
      </c>
      <c r="B27" s="8" t="s">
        <v>43</v>
      </c>
      <c r="C27" s="8"/>
    </row>
    <row r="28" spans="1:3" x14ac:dyDescent="0.25">
      <c r="A28" s="8" t="s">
        <v>44</v>
      </c>
      <c r="B28" s="8" t="s">
        <v>45</v>
      </c>
      <c r="C28" s="8"/>
    </row>
    <row r="29" spans="1:3" x14ac:dyDescent="0.25">
      <c r="A29" s="8" t="s">
        <v>46</v>
      </c>
      <c r="B29" s="8" t="s">
        <v>47</v>
      </c>
      <c r="C29" s="8"/>
    </row>
    <row r="30" spans="1:3" x14ac:dyDescent="0.25">
      <c r="A30" s="8" t="s">
        <v>48</v>
      </c>
      <c r="B30" s="8" t="s">
        <v>49</v>
      </c>
      <c r="C30" s="8"/>
    </row>
    <row r="31" spans="1:3" x14ac:dyDescent="0.25">
      <c r="A31" s="8" t="s">
        <v>50</v>
      </c>
      <c r="B31" s="8" t="s">
        <v>51</v>
      </c>
      <c r="C31" s="8"/>
    </row>
    <row r="32" spans="1:3" x14ac:dyDescent="0.25">
      <c r="A32" s="8" t="s">
        <v>52</v>
      </c>
      <c r="B32" s="8" t="s">
        <v>53</v>
      </c>
      <c r="C32" s="8"/>
    </row>
    <row r="33" spans="1:3" x14ac:dyDescent="0.25">
      <c r="A33" s="8" t="s">
        <v>54</v>
      </c>
      <c r="B33" s="8" t="s">
        <v>55</v>
      </c>
      <c r="C33" s="8"/>
    </row>
    <row r="34" spans="1:3" x14ac:dyDescent="0.25">
      <c r="A34" s="8" t="s">
        <v>56</v>
      </c>
      <c r="B34" s="8" t="s">
        <v>57</v>
      </c>
      <c r="C34" s="8"/>
    </row>
    <row r="35" spans="1:3" x14ac:dyDescent="0.25">
      <c r="A35" s="8" t="s">
        <v>58</v>
      </c>
      <c r="B35" s="8" t="s">
        <v>59</v>
      </c>
      <c r="C35" s="8"/>
    </row>
    <row r="36" spans="1:3" x14ac:dyDescent="0.25">
      <c r="A36" s="8" t="s">
        <v>60</v>
      </c>
      <c r="B36" s="8" t="s">
        <v>61</v>
      </c>
      <c r="C36" s="8"/>
    </row>
    <row r="37" spans="1:3" x14ac:dyDescent="0.25">
      <c r="A37" s="8" t="s">
        <v>62</v>
      </c>
      <c r="B37" s="8" t="s">
        <v>63</v>
      </c>
      <c r="C37" s="8"/>
    </row>
    <row r="38" spans="1:3" x14ac:dyDescent="0.25">
      <c r="A38" s="8" t="s">
        <v>64</v>
      </c>
      <c r="B38" s="8" t="s">
        <v>65</v>
      </c>
      <c r="C38" s="8"/>
    </row>
  </sheetData>
  <mergeCells count="24">
    <mergeCell ref="A1:C1"/>
    <mergeCell ref="A2:C2"/>
    <mergeCell ref="A3:C3"/>
    <mergeCell ref="B14:C14"/>
    <mergeCell ref="B15:C15"/>
    <mergeCell ref="B16:C16"/>
    <mergeCell ref="B17:C17"/>
    <mergeCell ref="B18:C18"/>
    <mergeCell ref="B19:C19"/>
    <mergeCell ref="B22:C22"/>
    <mergeCell ref="B23:C23"/>
    <mergeCell ref="B24:C24"/>
    <mergeCell ref="B27:C27"/>
    <mergeCell ref="B28:C28"/>
    <mergeCell ref="B29:C29"/>
    <mergeCell ref="B30:C30"/>
    <mergeCell ref="B31:C31"/>
    <mergeCell ref="B32:C32"/>
    <mergeCell ref="B33:C33"/>
    <mergeCell ref="B34:C34"/>
    <mergeCell ref="B35:C35"/>
    <mergeCell ref="B36:C36"/>
    <mergeCell ref="B37:C37"/>
    <mergeCell ref="B38:C38"/>
  </mergeCells>
  <pageMargins left="0.7" right="0.7" top="0.75" bottom="0.75" header="0.3" footer="0.3"/>
  <pageSetup orientation="portrait" horizontalDpi="4294967295" verticalDpi="4294967295" scale="100" fitToWidth="1" fitToHeight="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FormatPr defaultRowHeight="15" outlineLevelRow="0" outlineLevelCol="0" x14ac:dyDescent="55"/>
  <cols>
    <col min="1" max="1" width="14" customWidth="1"/>
    <col min="2" max="2" width="26" customWidth="1"/>
    <col min="3" max="3" width="40" customWidth="1"/>
    <col min="4" max="4" width="22" customWidth="1"/>
    <col min="5" max="5" width="56" customWidth="1"/>
    <col min="6" max="6" width="16" customWidth="1"/>
  </cols>
  <sheetData>
    <row r="1" spans="1:6" x14ac:dyDescent="0.25">
      <c r="A1" s="1" t="s">
        <v>0</v>
      </c>
      <c r="B1" s="1"/>
      <c r="C1" s="1"/>
      <c r="D1" s="1"/>
      <c r="E1" s="1"/>
      <c r="F1" s="1"/>
    </row>
    <row r="2" spans="1:6" x14ac:dyDescent="0.25">
      <c r="A2" s="1" t="s">
        <v>462</v>
      </c>
      <c r="B2" s="1"/>
      <c r="C2" s="1"/>
      <c r="D2" s="1"/>
      <c r="E2" s="1"/>
      <c r="F2" s="1"/>
    </row>
    <row r="3" spans="1:6" x14ac:dyDescent="0.25">
      <c r="A3" s="2" t="s">
        <v>2</v>
      </c>
      <c r="B3" s="2"/>
      <c r="C3" s="2"/>
      <c r="D3" s="2"/>
      <c r="E3" s="2"/>
      <c r="F3" s="2"/>
    </row>
    <row r="5" spans="1:6" x14ac:dyDescent="0.25">
      <c r="A5" s="3" t="s">
        <v>261</v>
      </c>
      <c r="B5" s="3" t="s">
        <v>463</v>
      </c>
      <c r="C5" s="3" t="s">
        <v>464</v>
      </c>
      <c r="D5" s="3" t="s">
        <v>465</v>
      </c>
      <c r="E5" s="3" t="s">
        <v>466</v>
      </c>
      <c r="F5" s="3" t="s">
        <v>467</v>
      </c>
    </row>
    <row r="6" spans="1:6" x14ac:dyDescent="0.25">
      <c r="A6" s="8" t="s">
        <v>270</v>
      </c>
      <c r="B6" s="8" t="s">
        <v>468</v>
      </c>
      <c r="C6" s="8" t="s">
        <v>469</v>
      </c>
      <c r="D6" s="13" t="s">
        <v>470</v>
      </c>
      <c r="E6" s="8" t="s">
        <v>471</v>
      </c>
      <c r="F6" s="9" t="s">
        <v>20</v>
      </c>
    </row>
    <row r="7" spans="1:6" x14ac:dyDescent="0.25">
      <c r="A7" s="8" t="s">
        <v>270</v>
      </c>
      <c r="B7" s="8" t="s">
        <v>472</v>
      </c>
      <c r="C7" s="8" t="s">
        <v>473</v>
      </c>
      <c r="D7" s="13" t="s">
        <v>474</v>
      </c>
      <c r="E7" s="8" t="s">
        <v>475</v>
      </c>
      <c r="F7" s="9" t="s">
        <v>20</v>
      </c>
    </row>
    <row r="8" spans="1:6" x14ac:dyDescent="0.25">
      <c r="A8" s="8" t="s">
        <v>270</v>
      </c>
      <c r="B8" s="8" t="s">
        <v>476</v>
      </c>
      <c r="C8" s="8" t="s">
        <v>477</v>
      </c>
      <c r="D8" s="13" t="s">
        <v>478</v>
      </c>
      <c r="E8" s="8" t="s">
        <v>479</v>
      </c>
      <c r="F8" s="9" t="s">
        <v>20</v>
      </c>
    </row>
    <row r="9" spans="1:6" x14ac:dyDescent="0.25">
      <c r="A9" s="8" t="s">
        <v>322</v>
      </c>
      <c r="B9" s="8" t="s">
        <v>480</v>
      </c>
      <c r="C9" s="8" t="s">
        <v>481</v>
      </c>
      <c r="D9" s="13" t="s">
        <v>482</v>
      </c>
      <c r="E9" s="8" t="s">
        <v>483</v>
      </c>
      <c r="F9" s="9" t="s">
        <v>20</v>
      </c>
    </row>
    <row r="10" spans="1:6" x14ac:dyDescent="0.25">
      <c r="A10" s="8" t="s">
        <v>322</v>
      </c>
      <c r="B10" s="8" t="s">
        <v>484</v>
      </c>
      <c r="C10" s="8" t="s">
        <v>485</v>
      </c>
      <c r="D10" s="13" t="s">
        <v>486</v>
      </c>
      <c r="E10" s="8" t="s">
        <v>487</v>
      </c>
      <c r="F10" s="9" t="s">
        <v>20</v>
      </c>
    </row>
    <row r="11" spans="1:6" x14ac:dyDescent="0.25">
      <c r="A11" s="8" t="s">
        <v>288</v>
      </c>
      <c r="B11" s="8" t="s">
        <v>488</v>
      </c>
      <c r="C11" s="8" t="s">
        <v>489</v>
      </c>
      <c r="D11" s="13" t="s">
        <v>490</v>
      </c>
      <c r="E11" s="8" t="s">
        <v>491</v>
      </c>
      <c r="F11" s="9" t="s">
        <v>20</v>
      </c>
    </row>
    <row r="13" spans="1:6" x14ac:dyDescent="0.25">
      <c r="A13" s="11" t="s">
        <v>492</v>
      </c>
      <c r="B13" s="11"/>
      <c r="C13" s="11"/>
      <c r="D13" s="11"/>
      <c r="E13" s="11"/>
      <c r="F13" s="11"/>
    </row>
    <row r="14" spans="1:6" x14ac:dyDescent="0.25">
      <c r="A14" s="11" t="s">
        <v>493</v>
      </c>
      <c r="B14" s="11"/>
      <c r="C14" s="11"/>
      <c r="D14" s="11"/>
      <c r="E14" s="11"/>
      <c r="F14" s="11"/>
    </row>
  </sheetData>
  <mergeCells count="5">
    <mergeCell ref="A1:F1"/>
    <mergeCell ref="A2:F2"/>
    <mergeCell ref="A3:F3"/>
    <mergeCell ref="A13:F13"/>
    <mergeCell ref="A14:F14"/>
  </mergeCells>
  <pageMargins left="0.7" right="0.7" top="0.75" bottom="0.75" header="0.3" footer="0.3"/>
  <pageSetup orientation="portrait" horizontalDpi="4294967295" verticalDpi="4294967295" scale="100" fitToWidth="1" fitToHeigh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FormatPr defaultRowHeight="15" outlineLevelRow="0" outlineLevelCol="0" x14ac:dyDescent="55"/>
  <cols>
    <col min="1" max="1" width="36" customWidth="1"/>
    <col min="2" max="2" width="22" customWidth="1"/>
    <col min="3" max="3" width="70" customWidth="1"/>
  </cols>
  <sheetData>
    <row r="1" spans="1:3" x14ac:dyDescent="0.25">
      <c r="A1" s="1" t="s">
        <v>0</v>
      </c>
      <c r="B1" s="1"/>
      <c r="C1" s="1"/>
    </row>
    <row r="2" spans="1:3" x14ac:dyDescent="0.25">
      <c r="A2" s="1" t="s">
        <v>61</v>
      </c>
      <c r="B2" s="1"/>
      <c r="C2" s="1"/>
    </row>
    <row r="3" spans="1:3" x14ac:dyDescent="0.25">
      <c r="A3" s="2" t="s">
        <v>2</v>
      </c>
      <c r="B3" s="2"/>
      <c r="C3" s="2"/>
    </row>
    <row r="5" spans="1:3" x14ac:dyDescent="0.25">
      <c r="A5" s="3" t="s">
        <v>18</v>
      </c>
      <c r="B5" s="3" t="s">
        <v>67</v>
      </c>
      <c r="C5" s="3" t="s">
        <v>494</v>
      </c>
    </row>
    <row r="6" spans="1:3" x14ac:dyDescent="0.25">
      <c r="A6" s="8" t="s">
        <v>495</v>
      </c>
      <c r="B6" s="13" t="s">
        <v>496</v>
      </c>
      <c r="C6" s="8" t="s">
        <v>497</v>
      </c>
    </row>
    <row r="7" spans="1:3" x14ac:dyDescent="0.25">
      <c r="A7" s="8" t="s">
        <v>498</v>
      </c>
      <c r="B7" s="13" t="s">
        <v>496</v>
      </c>
      <c r="C7" s="8" t="s">
        <v>499</v>
      </c>
    </row>
    <row r="9" spans="1:3" x14ac:dyDescent="0.25">
      <c r="A9" s="3" t="s">
        <v>500</v>
      </c>
      <c r="B9" s="3" t="s">
        <v>4</v>
      </c>
      <c r="C9" s="3" t="s">
        <v>116</v>
      </c>
    </row>
    <row r="10" spans="1:3" x14ac:dyDescent="0.25">
      <c r="A10" s="9" t="s">
        <v>20</v>
      </c>
      <c r="B10" s="21" t="s">
        <v>20</v>
      </c>
      <c r="C10" s="9" t="s">
        <v>20</v>
      </c>
    </row>
    <row r="11" spans="1:3" x14ac:dyDescent="0.25">
      <c r="A11" s="9" t="s">
        <v>20</v>
      </c>
      <c r="B11" s="21" t="s">
        <v>20</v>
      </c>
      <c r="C11" s="9" t="s">
        <v>20</v>
      </c>
    </row>
    <row r="12" spans="1:3" x14ac:dyDescent="0.25">
      <c r="A12" s="9" t="s">
        <v>20</v>
      </c>
      <c r="B12" s="21" t="s">
        <v>20</v>
      </c>
      <c r="C12" s="9" t="s">
        <v>20</v>
      </c>
    </row>
    <row r="13" spans="1:3" x14ac:dyDescent="0.25">
      <c r="A13" s="9" t="s">
        <v>20</v>
      </c>
      <c r="B13" s="21" t="s">
        <v>20</v>
      </c>
      <c r="C13" s="9" t="s">
        <v>20</v>
      </c>
    </row>
    <row r="14" spans="1:3" x14ac:dyDescent="0.25">
      <c r="A14" s="9" t="s">
        <v>20</v>
      </c>
      <c r="B14" s="21" t="s">
        <v>20</v>
      </c>
      <c r="C14" s="9" t="s">
        <v>20</v>
      </c>
    </row>
    <row r="15" spans="1:3" x14ac:dyDescent="0.25">
      <c r="A15" s="4" t="s">
        <v>412</v>
      </c>
      <c r="B15" s="5">
        <f>SUM(B10:B14)</f>
      </c>
      <c r="C15" s="4" t="s">
        <v>501</v>
      </c>
    </row>
    <row r="17" spans="1:3" x14ac:dyDescent="0.25">
      <c r="A17" s="11" t="s">
        <v>502</v>
      </c>
      <c r="B17" s="11"/>
      <c r="C17" s="11"/>
    </row>
    <row r="18" spans="1:3" x14ac:dyDescent="0.25">
      <c r="A18" s="11" t="s">
        <v>503</v>
      </c>
      <c r="B18" s="11"/>
      <c r="C18" s="11"/>
    </row>
  </sheetData>
  <mergeCells count="5">
    <mergeCell ref="A1:C1"/>
    <mergeCell ref="A2:C2"/>
    <mergeCell ref="A3:C3"/>
    <mergeCell ref="A17:C17"/>
    <mergeCell ref="A18:C18"/>
  </mergeCells>
  <pageMargins left="0.7" right="0.7" top="0.75" bottom="0.75" header="0.3" footer="0.3"/>
  <pageSetup orientation="portrait" horizontalDpi="4294967295" verticalDpi="4294967295" scale="100" fitToWidth="1" fitToHeigh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FormatPr defaultRowHeight="15" outlineLevelRow="0" outlineLevelCol="0" x14ac:dyDescent="55"/>
  <cols>
    <col min="1" max="1" width="12" customWidth="1"/>
    <col min="2" max="2" width="30" customWidth="1"/>
    <col min="3" max="3" width="12" customWidth="1"/>
    <col min="4" max="4" width="18" customWidth="1"/>
    <col min="5" max="5" width="14" customWidth="1"/>
    <col min="6" max="6" width="18" customWidth="1"/>
    <col min="7" max="7" width="50" customWidth="1"/>
  </cols>
  <sheetData>
    <row r="1" spans="1:7" x14ac:dyDescent="0.25">
      <c r="A1" s="1" t="s">
        <v>0</v>
      </c>
      <c r="B1" s="1"/>
      <c r="C1" s="1"/>
      <c r="D1" s="1"/>
      <c r="E1" s="1"/>
      <c r="F1" s="1"/>
      <c r="G1" s="1"/>
    </row>
    <row r="2" spans="1:7" x14ac:dyDescent="0.25">
      <c r="A2" s="1" t="s">
        <v>63</v>
      </c>
      <c r="B2" s="1"/>
      <c r="C2" s="1"/>
      <c r="D2" s="1"/>
      <c r="E2" s="1"/>
      <c r="F2" s="1"/>
      <c r="G2" s="1"/>
    </row>
    <row r="3" spans="1:7" x14ac:dyDescent="0.25">
      <c r="A3" s="2" t="s">
        <v>2</v>
      </c>
      <c r="B3" s="2"/>
      <c r="C3" s="2"/>
      <c r="D3" s="2"/>
      <c r="E3" s="2"/>
      <c r="F3" s="2"/>
      <c r="G3" s="2"/>
    </row>
    <row r="5" spans="1:7" x14ac:dyDescent="0.25">
      <c r="A5" s="3" t="s">
        <v>234</v>
      </c>
      <c r="B5" s="3" t="s">
        <v>263</v>
      </c>
      <c r="C5" s="3" t="s">
        <v>82</v>
      </c>
      <c r="D5" s="3" t="s">
        <v>504</v>
      </c>
      <c r="E5" s="3" t="s">
        <v>266</v>
      </c>
      <c r="F5" s="3" t="s">
        <v>236</v>
      </c>
      <c r="G5" s="3" t="s">
        <v>116</v>
      </c>
    </row>
    <row r="6" spans="1:7" x14ac:dyDescent="0.25">
      <c r="A6" s="8" t="s">
        <v>120</v>
      </c>
      <c r="B6" s="8" t="s">
        <v>176</v>
      </c>
      <c r="C6" s="8">
        <v>1</v>
      </c>
      <c r="D6" s="12">
        <f>SUMIFS('05_移行仕訳明細'!$H$6:$H$118,'05_移行仕訳明細'!$A$6:$A$118,A6,'05_移行仕訳明細'!$E$6:$E$118,B6,'05_移行仕訳明細'!$G$6:$G$118,"Dr")-SUMIFS('05_移行仕訳明細'!$H$6:$H$118,'05_移行仕訳明細'!$A$6:$A$118,A6,'05_移行仕訳明細'!$E$6:$E$118,B6,'05_移行仕訳明細'!$G$6:$G$118,"Cr")</f>
      </c>
      <c r="E6" s="22" t="s">
        <v>20</v>
      </c>
      <c r="F6" s="13" t="s">
        <v>20</v>
      </c>
      <c r="G6" s="8" t="s">
        <v>505</v>
      </c>
    </row>
    <row r="7" spans="1:7" x14ac:dyDescent="0.25">
      <c r="A7" s="8" t="s">
        <v>120</v>
      </c>
      <c r="B7" s="8" t="s">
        <v>276</v>
      </c>
      <c r="C7" s="8">
        <v>1</v>
      </c>
      <c r="D7" s="12">
        <f>SUMIFS('05_移行仕訳明細'!$H$6:$H$118,'05_移行仕訳明細'!$A$6:$A$118,A7,'05_移行仕訳明細'!$E$6:$E$118,B7,'05_移行仕訳明細'!$G$6:$G$118,"Dr")-SUMIFS('05_移行仕訳明細'!$H$6:$H$118,'05_移行仕訳明細'!$A$6:$A$118,A7,'05_移行仕訳明細'!$E$6:$E$118,B7,'05_移行仕訳明細'!$G$6:$G$118,"Cr")</f>
      </c>
      <c r="E7" s="22" t="s">
        <v>20</v>
      </c>
      <c r="F7" s="13" t="s">
        <v>20</v>
      </c>
      <c r="G7" s="8" t="s">
        <v>505</v>
      </c>
    </row>
    <row r="8" spans="1:7" x14ac:dyDescent="0.25">
      <c r="A8" s="8" t="s">
        <v>127</v>
      </c>
      <c r="B8" s="8" t="s">
        <v>176</v>
      </c>
      <c r="C8" s="8">
        <v>1</v>
      </c>
      <c r="D8" s="12">
        <f>SUMIFS('05_移行仕訳明細'!$H$6:$H$118,'05_移行仕訳明細'!$A$6:$A$118,A8,'05_移行仕訳明細'!$E$6:$E$118,B8,'05_移行仕訳明細'!$G$6:$G$118,"Dr")-SUMIFS('05_移行仕訳明細'!$H$6:$H$118,'05_移行仕訳明細'!$A$6:$A$118,A8,'05_移行仕訳明細'!$E$6:$E$118,B8,'05_移行仕訳明細'!$G$6:$G$118,"Cr")</f>
      </c>
      <c r="E8" s="22" t="s">
        <v>20</v>
      </c>
      <c r="F8" s="13" t="s">
        <v>20</v>
      </c>
      <c r="G8" s="8" t="s">
        <v>505</v>
      </c>
    </row>
    <row r="9" spans="1:7" x14ac:dyDescent="0.25">
      <c r="A9" s="8" t="s">
        <v>127</v>
      </c>
      <c r="B9" s="8" t="s">
        <v>276</v>
      </c>
      <c r="C9" s="8">
        <v>1</v>
      </c>
      <c r="D9" s="12">
        <f>SUMIFS('05_移行仕訳明細'!$H$6:$H$118,'05_移行仕訳明細'!$A$6:$A$118,A9,'05_移行仕訳明細'!$E$6:$E$118,B9,'05_移行仕訳明細'!$G$6:$G$118,"Dr")-SUMIFS('05_移行仕訳明細'!$H$6:$H$118,'05_移行仕訳明細'!$A$6:$A$118,A9,'05_移行仕訳明細'!$E$6:$E$118,B9,'05_移行仕訳明細'!$G$6:$G$118,"Cr")</f>
      </c>
      <c r="E9" s="22" t="s">
        <v>20</v>
      </c>
      <c r="F9" s="13" t="s">
        <v>20</v>
      </c>
      <c r="G9" s="8" t="s">
        <v>505</v>
      </c>
    </row>
    <row r="10" spans="1:7" x14ac:dyDescent="0.25">
      <c r="A10" s="8" t="s">
        <v>137</v>
      </c>
      <c r="B10" s="8" t="s">
        <v>176</v>
      </c>
      <c r="C10" s="8">
        <v>1</v>
      </c>
      <c r="D10" s="12">
        <f>SUMIFS('05_移行仕訳明細'!$H$6:$H$118,'05_移行仕訳明細'!$A$6:$A$118,A10,'05_移行仕訳明細'!$E$6:$E$118,B10,'05_移行仕訳明細'!$G$6:$G$118,"Dr")-SUMIFS('05_移行仕訳明細'!$H$6:$H$118,'05_移行仕訳明細'!$A$6:$A$118,A10,'05_移行仕訳明細'!$E$6:$E$118,B10,'05_移行仕訳明細'!$G$6:$G$118,"Cr")</f>
      </c>
      <c r="E10" s="22" t="s">
        <v>20</v>
      </c>
      <c r="F10" s="13" t="s">
        <v>20</v>
      </c>
      <c r="G10" s="8" t="s">
        <v>505</v>
      </c>
    </row>
    <row r="11" spans="1:7" x14ac:dyDescent="0.25">
      <c r="A11" s="8" t="s">
        <v>137</v>
      </c>
      <c r="B11" s="8" t="s">
        <v>276</v>
      </c>
      <c r="C11" s="8">
        <v>1</v>
      </c>
      <c r="D11" s="12">
        <f>SUMIFS('05_移行仕訳明細'!$H$6:$H$118,'05_移行仕訳明細'!$A$6:$A$118,A11,'05_移行仕訳明細'!$E$6:$E$118,B11,'05_移行仕訳明細'!$G$6:$G$118,"Dr")-SUMIFS('05_移行仕訳明細'!$H$6:$H$118,'05_移行仕訳明細'!$A$6:$A$118,A11,'05_移行仕訳明細'!$E$6:$E$118,B11,'05_移行仕訳明細'!$G$6:$G$118,"Cr")</f>
      </c>
      <c r="E11" s="22" t="s">
        <v>20</v>
      </c>
      <c r="F11" s="13" t="s">
        <v>20</v>
      </c>
      <c r="G11" s="8" t="s">
        <v>505</v>
      </c>
    </row>
    <row r="12" spans="1:7" x14ac:dyDescent="0.25">
      <c r="A12" s="8" t="s">
        <v>141</v>
      </c>
      <c r="B12" s="8" t="s">
        <v>176</v>
      </c>
      <c r="C12" s="8">
        <v>1</v>
      </c>
      <c r="D12" s="12">
        <f>SUMIFS('05_移行仕訳明細'!$H$6:$H$118,'05_移行仕訳明細'!$A$6:$A$118,A12,'05_移行仕訳明細'!$E$6:$E$118,B12,'05_移行仕訳明細'!$G$6:$G$118,"Dr")-SUMIFS('05_移行仕訳明細'!$H$6:$H$118,'05_移行仕訳明細'!$A$6:$A$118,A12,'05_移行仕訳明細'!$E$6:$E$118,B12,'05_移行仕訳明細'!$G$6:$G$118,"Cr")</f>
      </c>
      <c r="E12" s="22" t="s">
        <v>20</v>
      </c>
      <c r="F12" s="13" t="s">
        <v>20</v>
      </c>
      <c r="G12" s="8" t="s">
        <v>505</v>
      </c>
    </row>
    <row r="13" spans="1:7" x14ac:dyDescent="0.25">
      <c r="A13" s="8" t="s">
        <v>141</v>
      </c>
      <c r="B13" s="8" t="s">
        <v>276</v>
      </c>
      <c r="C13" s="8">
        <v>1</v>
      </c>
      <c r="D13" s="12">
        <f>SUMIFS('05_移行仕訳明細'!$H$6:$H$118,'05_移行仕訳明細'!$A$6:$A$118,A13,'05_移行仕訳明細'!$E$6:$E$118,B13,'05_移行仕訳明細'!$G$6:$G$118,"Dr")-SUMIFS('05_移行仕訳明細'!$H$6:$H$118,'05_移行仕訳明細'!$A$6:$A$118,A13,'05_移行仕訳明細'!$E$6:$E$118,B13,'05_移行仕訳明細'!$G$6:$G$118,"Cr")</f>
      </c>
      <c r="E13" s="22" t="s">
        <v>20</v>
      </c>
      <c r="F13" s="13" t="s">
        <v>20</v>
      </c>
      <c r="G13" s="8" t="s">
        <v>505</v>
      </c>
    </row>
    <row r="14" spans="1:7" x14ac:dyDescent="0.25">
      <c r="A14" s="8" t="s">
        <v>151</v>
      </c>
      <c r="B14" s="8" t="s">
        <v>176</v>
      </c>
      <c r="C14" s="8">
        <v>1</v>
      </c>
      <c r="D14" s="12">
        <f>SUMIFS('05_移行仕訳明細'!$H$6:$H$118,'05_移行仕訳明細'!$A$6:$A$118,A14,'05_移行仕訳明細'!$E$6:$E$118,B14,'05_移行仕訳明細'!$G$6:$G$118,"Dr")-SUMIFS('05_移行仕訳明細'!$H$6:$H$118,'05_移行仕訳明細'!$A$6:$A$118,A14,'05_移行仕訳明細'!$E$6:$E$118,B14,'05_移行仕訳明細'!$G$6:$G$118,"Cr")</f>
      </c>
      <c r="E14" s="22" t="s">
        <v>20</v>
      </c>
      <c r="F14" s="13" t="s">
        <v>20</v>
      </c>
      <c r="G14" s="8" t="s">
        <v>505</v>
      </c>
    </row>
    <row r="15" spans="1:7" x14ac:dyDescent="0.25">
      <c r="A15" s="8" t="s">
        <v>151</v>
      </c>
      <c r="B15" s="8" t="s">
        <v>276</v>
      </c>
      <c r="C15" s="8">
        <v>1</v>
      </c>
      <c r="D15" s="12">
        <f>SUMIFS('05_移行仕訳明細'!$H$6:$H$118,'05_移行仕訳明細'!$A$6:$A$118,A15,'05_移行仕訳明細'!$E$6:$E$118,B15,'05_移行仕訳明細'!$G$6:$G$118,"Dr")-SUMIFS('05_移行仕訳明細'!$H$6:$H$118,'05_移行仕訳明細'!$A$6:$A$118,A15,'05_移行仕訳明細'!$E$6:$E$118,B15,'05_移行仕訳明細'!$G$6:$G$118,"Cr")</f>
      </c>
      <c r="E15" s="22" t="s">
        <v>20</v>
      </c>
      <c r="F15" s="13" t="s">
        <v>20</v>
      </c>
      <c r="G15" s="8" t="s">
        <v>505</v>
      </c>
    </row>
    <row r="16" spans="1:7" x14ac:dyDescent="0.25">
      <c r="A16" s="8" t="s">
        <v>287</v>
      </c>
      <c r="B16" s="8" t="s">
        <v>290</v>
      </c>
      <c r="C16" s="8">
        <v>1</v>
      </c>
      <c r="D16" s="12">
        <f>SUMIFS('05_移行仕訳明細'!$H$6:$H$118,'05_移行仕訳明細'!$A$6:$A$118,A16,'05_移行仕訳明細'!$E$6:$E$118,B16,'05_移行仕訳明細'!$G$6:$G$118,"Dr")-SUMIFS('05_移行仕訳明細'!$H$6:$H$118,'05_移行仕訳明細'!$A$6:$A$118,A16,'05_移行仕訳明細'!$E$6:$E$118,B16,'05_移行仕訳明細'!$G$6:$G$118,"Cr")</f>
      </c>
      <c r="E16" s="22" t="s">
        <v>20</v>
      </c>
      <c r="F16" s="13" t="s">
        <v>20</v>
      </c>
      <c r="G16" s="8" t="s">
        <v>505</v>
      </c>
    </row>
    <row r="17" spans="1:7" x14ac:dyDescent="0.25">
      <c r="A17" s="8" t="s">
        <v>287</v>
      </c>
      <c r="B17" s="8" t="s">
        <v>288</v>
      </c>
      <c r="C17" s="8">
        <v>1</v>
      </c>
      <c r="D17" s="12">
        <f>SUMIFS('05_移行仕訳明細'!$H$6:$H$118,'05_移行仕訳明細'!$A$6:$A$118,A17,'05_移行仕訳明細'!$E$6:$E$118,B17,'05_移行仕訳明細'!$G$6:$G$118,"Dr")-SUMIFS('05_移行仕訳明細'!$H$6:$H$118,'05_移行仕訳明細'!$A$6:$A$118,A17,'05_移行仕訳明細'!$E$6:$E$118,B17,'05_移行仕訳明細'!$G$6:$G$118,"Cr")</f>
      </c>
      <c r="E17" s="22" t="s">
        <v>20</v>
      </c>
      <c r="F17" s="13" t="s">
        <v>20</v>
      </c>
      <c r="G17" s="8" t="s">
        <v>505</v>
      </c>
    </row>
    <row r="18" spans="1:7" x14ac:dyDescent="0.25">
      <c r="A18" s="8" t="s">
        <v>297</v>
      </c>
      <c r="B18" s="8" t="s">
        <v>298</v>
      </c>
      <c r="C18" s="8">
        <v>1</v>
      </c>
      <c r="D18" s="12">
        <f>SUMIFS('05_移行仕訳明細'!$H$6:$H$118,'05_移行仕訳明細'!$A$6:$A$118,A18,'05_移行仕訳明細'!$E$6:$E$118,B18,'05_移行仕訳明細'!$G$6:$G$118,"Dr")-SUMIFS('05_移行仕訳明細'!$H$6:$H$118,'05_移行仕訳明細'!$A$6:$A$118,A18,'05_移行仕訳明細'!$E$6:$E$118,B18,'05_移行仕訳明細'!$G$6:$G$118,"Cr")</f>
      </c>
      <c r="E18" s="22" t="s">
        <v>20</v>
      </c>
      <c r="F18" s="13" t="s">
        <v>20</v>
      </c>
      <c r="G18" s="8" t="s">
        <v>505</v>
      </c>
    </row>
    <row r="19" spans="1:7" x14ac:dyDescent="0.25">
      <c r="A19" s="8" t="s">
        <v>297</v>
      </c>
      <c r="B19" s="8" t="s">
        <v>288</v>
      </c>
      <c r="C19" s="8">
        <v>1</v>
      </c>
      <c r="D19" s="12">
        <f>SUMIFS('05_移行仕訳明細'!$H$6:$H$118,'05_移行仕訳明細'!$A$6:$A$118,A19,'05_移行仕訳明細'!$E$6:$E$118,B19,'05_移行仕訳明細'!$G$6:$G$118,"Dr")-SUMIFS('05_移行仕訳明細'!$H$6:$H$118,'05_移行仕訳明細'!$A$6:$A$118,A19,'05_移行仕訳明細'!$E$6:$E$118,B19,'05_移行仕訳明細'!$G$6:$G$118,"Cr")</f>
      </c>
      <c r="E19" s="22" t="s">
        <v>20</v>
      </c>
      <c r="F19" s="13" t="s">
        <v>20</v>
      </c>
      <c r="G19" s="8" t="s">
        <v>505</v>
      </c>
    </row>
    <row r="20" spans="1:7" x14ac:dyDescent="0.25">
      <c r="A20" s="8" t="s">
        <v>299</v>
      </c>
      <c r="B20" s="8" t="s">
        <v>300</v>
      </c>
      <c r="C20" s="8">
        <v>1</v>
      </c>
      <c r="D20" s="12">
        <f>SUMIFS('05_移行仕訳明細'!$H$6:$H$118,'05_移行仕訳明細'!$A$6:$A$118,A20,'05_移行仕訳明細'!$E$6:$E$118,B20,'05_移行仕訳明細'!$G$6:$G$118,"Dr")-SUMIFS('05_移行仕訳明細'!$H$6:$H$118,'05_移行仕訳明細'!$A$6:$A$118,A20,'05_移行仕訳明細'!$E$6:$E$118,B20,'05_移行仕訳明細'!$G$6:$G$118,"Cr")</f>
      </c>
      <c r="E20" s="22" t="s">
        <v>20</v>
      </c>
      <c r="F20" s="13" t="s">
        <v>20</v>
      </c>
      <c r="G20" s="8" t="s">
        <v>505</v>
      </c>
    </row>
    <row r="21" spans="1:7" x14ac:dyDescent="0.25">
      <c r="A21" s="8" t="s">
        <v>299</v>
      </c>
      <c r="B21" s="8" t="s">
        <v>288</v>
      </c>
      <c r="C21" s="8">
        <v>1</v>
      </c>
      <c r="D21" s="12">
        <f>SUMIFS('05_移行仕訳明細'!$H$6:$H$118,'05_移行仕訳明細'!$A$6:$A$118,A21,'05_移行仕訳明細'!$E$6:$E$118,B21,'05_移行仕訳明細'!$G$6:$G$118,"Dr")-SUMIFS('05_移行仕訳明細'!$H$6:$H$118,'05_移行仕訳明細'!$A$6:$A$118,A21,'05_移行仕訳明細'!$E$6:$E$118,B21,'05_移行仕訳明細'!$G$6:$G$118,"Cr")</f>
      </c>
      <c r="E21" s="22" t="s">
        <v>20</v>
      </c>
      <c r="F21" s="13" t="s">
        <v>20</v>
      </c>
      <c r="G21" s="8" t="s">
        <v>505</v>
      </c>
    </row>
    <row r="22" spans="1:7" x14ac:dyDescent="0.25">
      <c r="A22" s="8" t="s">
        <v>301</v>
      </c>
      <c r="B22" s="8" t="s">
        <v>302</v>
      </c>
      <c r="C22" s="8">
        <v>1</v>
      </c>
      <c r="D22" s="12">
        <f>SUMIFS('05_移行仕訳明細'!$H$6:$H$118,'05_移行仕訳明細'!$A$6:$A$118,A22,'05_移行仕訳明細'!$E$6:$E$118,B22,'05_移行仕訳明細'!$G$6:$G$118,"Dr")-SUMIFS('05_移行仕訳明細'!$H$6:$H$118,'05_移行仕訳明細'!$A$6:$A$118,A22,'05_移行仕訳明細'!$E$6:$E$118,B22,'05_移行仕訳明細'!$G$6:$G$118,"Cr")</f>
      </c>
      <c r="E22" s="22" t="s">
        <v>20</v>
      </c>
      <c r="F22" s="13" t="s">
        <v>20</v>
      </c>
      <c r="G22" s="8" t="s">
        <v>505</v>
      </c>
    </row>
    <row r="23" spans="1:7" x14ac:dyDescent="0.25">
      <c r="A23" s="8" t="s">
        <v>301</v>
      </c>
      <c r="B23" s="8" t="s">
        <v>288</v>
      </c>
      <c r="C23" s="8">
        <v>1</v>
      </c>
      <c r="D23" s="12">
        <f>SUMIFS('05_移行仕訳明細'!$H$6:$H$118,'05_移行仕訳明細'!$A$6:$A$118,A23,'05_移行仕訳明細'!$E$6:$E$118,B23,'05_移行仕訳明細'!$G$6:$G$118,"Dr")-SUMIFS('05_移行仕訳明細'!$H$6:$H$118,'05_移行仕訳明細'!$A$6:$A$118,A23,'05_移行仕訳明細'!$E$6:$E$118,B23,'05_移行仕訳明細'!$G$6:$G$118,"Cr")</f>
      </c>
      <c r="E23" s="22" t="s">
        <v>20</v>
      </c>
      <c r="F23" s="13" t="s">
        <v>20</v>
      </c>
      <c r="G23" s="8" t="s">
        <v>505</v>
      </c>
    </row>
    <row r="24" spans="1:7" x14ac:dyDescent="0.25">
      <c r="A24" s="8" t="s">
        <v>303</v>
      </c>
      <c r="B24" s="8" t="s">
        <v>304</v>
      </c>
      <c r="C24" s="8">
        <v>1</v>
      </c>
      <c r="D24" s="12">
        <f>SUMIFS('05_移行仕訳明細'!$H$6:$H$118,'05_移行仕訳明細'!$A$6:$A$118,A24,'05_移行仕訳明細'!$E$6:$E$118,B24,'05_移行仕訳明細'!$G$6:$G$118,"Dr")-SUMIFS('05_移行仕訳明細'!$H$6:$H$118,'05_移行仕訳明細'!$A$6:$A$118,A24,'05_移行仕訳明細'!$E$6:$E$118,B24,'05_移行仕訳明細'!$G$6:$G$118,"Cr")</f>
      </c>
      <c r="E24" s="22" t="s">
        <v>20</v>
      </c>
      <c r="F24" s="13" t="s">
        <v>20</v>
      </c>
      <c r="G24" s="8" t="s">
        <v>505</v>
      </c>
    </row>
    <row r="25" spans="1:7" x14ac:dyDescent="0.25">
      <c r="A25" s="8" t="s">
        <v>303</v>
      </c>
      <c r="B25" s="8" t="s">
        <v>288</v>
      </c>
      <c r="C25" s="8">
        <v>1</v>
      </c>
      <c r="D25" s="12">
        <f>SUMIFS('05_移行仕訳明細'!$H$6:$H$118,'05_移行仕訳明細'!$A$6:$A$118,A25,'05_移行仕訳明細'!$E$6:$E$118,B25,'05_移行仕訳明細'!$G$6:$G$118,"Dr")-SUMIFS('05_移行仕訳明細'!$H$6:$H$118,'05_移行仕訳明細'!$A$6:$A$118,A25,'05_移行仕訳明細'!$E$6:$E$118,B25,'05_移行仕訳明細'!$G$6:$G$118,"Cr")</f>
      </c>
      <c r="E25" s="22" t="s">
        <v>20</v>
      </c>
      <c r="F25" s="13" t="s">
        <v>20</v>
      </c>
      <c r="G25" s="8" t="s">
        <v>505</v>
      </c>
    </row>
    <row r="26" spans="1:7" x14ac:dyDescent="0.25">
      <c r="A26" s="8" t="s">
        <v>305</v>
      </c>
      <c r="B26" s="8" t="s">
        <v>308</v>
      </c>
      <c r="C26" s="8">
        <v>1</v>
      </c>
      <c r="D26" s="12">
        <f>SUMIFS('05_移行仕訳明細'!$H$6:$H$118,'05_移行仕訳明細'!$A$6:$A$118,A26,'05_移行仕訳明細'!$E$6:$E$118,B26,'05_移行仕訳明細'!$G$6:$G$118,"Dr")-SUMIFS('05_移行仕訳明細'!$H$6:$H$118,'05_移行仕訳明細'!$A$6:$A$118,A26,'05_移行仕訳明細'!$E$6:$E$118,B26,'05_移行仕訳明細'!$G$6:$G$118,"Cr")</f>
      </c>
      <c r="E26" s="22" t="s">
        <v>20</v>
      </c>
      <c r="F26" s="13" t="s">
        <v>20</v>
      </c>
      <c r="G26" s="8" t="s">
        <v>505</v>
      </c>
    </row>
    <row r="27" spans="1:7" x14ac:dyDescent="0.25">
      <c r="A27" s="8" t="s">
        <v>194</v>
      </c>
      <c r="B27" s="8" t="s">
        <v>193</v>
      </c>
      <c r="C27" s="8">
        <v>2</v>
      </c>
      <c r="D27" s="12">
        <f>SUMIFS('05_移行仕訳明細'!$H$6:$H$118,'05_移行仕訳明細'!$A$6:$A$118,A27,'05_移行仕訳明細'!$E$6:$E$118,B27,'05_移行仕訳明細'!$G$6:$G$118,"Dr")-SUMIFS('05_移行仕訳明細'!$H$6:$H$118,'05_移行仕訳明細'!$A$6:$A$118,A27,'05_移行仕訳明細'!$E$6:$E$118,B27,'05_移行仕訳明細'!$G$6:$G$118,"Cr")</f>
      </c>
      <c r="E27" s="22" t="s">
        <v>20</v>
      </c>
      <c r="F27" s="13" t="s">
        <v>20</v>
      </c>
      <c r="G27" s="8" t="s">
        <v>505</v>
      </c>
    </row>
    <row r="28" spans="1:7" x14ac:dyDescent="0.25">
      <c r="A28" s="8" t="s">
        <v>194</v>
      </c>
      <c r="B28" s="8" t="s">
        <v>197</v>
      </c>
      <c r="C28" s="8">
        <v>2</v>
      </c>
      <c r="D28" s="12">
        <f>SUMIFS('05_移行仕訳明細'!$H$6:$H$118,'05_移行仕訳明細'!$A$6:$A$118,A28,'05_移行仕訳明細'!$E$6:$E$118,B28,'05_移行仕訳明細'!$G$6:$G$118,"Dr")-SUMIFS('05_移行仕訳明細'!$H$6:$H$118,'05_移行仕訳明細'!$A$6:$A$118,A28,'05_移行仕訳明細'!$E$6:$E$118,B28,'05_移行仕訳明細'!$G$6:$G$118,"Cr")</f>
      </c>
      <c r="E28" s="22" t="s">
        <v>20</v>
      </c>
      <c r="F28" s="13" t="s">
        <v>20</v>
      </c>
      <c r="G28" s="8" t="s">
        <v>505</v>
      </c>
    </row>
    <row r="29" spans="1:7" x14ac:dyDescent="0.25">
      <c r="A29" s="8" t="s">
        <v>194</v>
      </c>
      <c r="B29" s="8" t="s">
        <v>199</v>
      </c>
      <c r="C29" s="8">
        <v>2</v>
      </c>
      <c r="D29" s="12">
        <f>SUMIFS('05_移行仕訳明細'!$H$6:$H$118,'05_移行仕訳明細'!$A$6:$A$118,A29,'05_移行仕訳明細'!$E$6:$E$118,B29,'05_移行仕訳明細'!$G$6:$G$118,"Dr")-SUMIFS('05_移行仕訳明細'!$H$6:$H$118,'05_移行仕訳明細'!$A$6:$A$118,A29,'05_移行仕訳明細'!$E$6:$E$118,B29,'05_移行仕訳明細'!$G$6:$G$118,"Cr")</f>
      </c>
      <c r="E29" s="22" t="s">
        <v>20</v>
      </c>
      <c r="F29" s="13" t="s">
        <v>20</v>
      </c>
      <c r="G29" s="8" t="s">
        <v>505</v>
      </c>
    </row>
    <row r="30" spans="1:7" x14ac:dyDescent="0.25">
      <c r="A30" s="8" t="s">
        <v>194</v>
      </c>
      <c r="B30" s="8" t="s">
        <v>200</v>
      </c>
      <c r="C30" s="8">
        <v>2</v>
      </c>
      <c r="D30" s="12">
        <f>SUMIFS('05_移行仕訳明細'!$H$6:$H$118,'05_移行仕訳明細'!$A$6:$A$118,A30,'05_移行仕訳明細'!$E$6:$E$118,B30,'05_移行仕訳明細'!$G$6:$G$118,"Dr")-SUMIFS('05_移行仕訳明細'!$H$6:$H$118,'05_移行仕訳明細'!$A$6:$A$118,A30,'05_移行仕訳明細'!$E$6:$E$118,B30,'05_移行仕訳明細'!$G$6:$G$118,"Cr")</f>
      </c>
      <c r="E30" s="22" t="s">
        <v>20</v>
      </c>
      <c r="F30" s="13" t="s">
        <v>20</v>
      </c>
      <c r="G30" s="8" t="s">
        <v>505</v>
      </c>
    </row>
    <row r="31" spans="1:7" x14ac:dyDescent="0.25">
      <c r="A31" s="8" t="s">
        <v>215</v>
      </c>
      <c r="B31" s="8" t="s">
        <v>315</v>
      </c>
      <c r="C31" s="8">
        <v>2</v>
      </c>
      <c r="D31" s="12">
        <f>SUMIFS('05_移行仕訳明細'!$H$6:$H$118,'05_移行仕訳明細'!$A$6:$A$118,A31,'05_移行仕訳明細'!$E$6:$E$118,B31,'05_移行仕訳明細'!$G$6:$G$118,"Dr")-SUMIFS('05_移行仕訳明細'!$H$6:$H$118,'05_移行仕訳明細'!$A$6:$A$118,A31,'05_移行仕訳明細'!$E$6:$E$118,B31,'05_移行仕訳明細'!$G$6:$G$118,"Cr")</f>
      </c>
      <c r="E31" s="22" t="s">
        <v>20</v>
      </c>
      <c r="F31" s="13" t="s">
        <v>20</v>
      </c>
      <c r="G31" s="8" t="s">
        <v>505</v>
      </c>
    </row>
    <row r="32" spans="1:7" x14ac:dyDescent="0.25">
      <c r="A32" s="8" t="s">
        <v>316</v>
      </c>
      <c r="B32" s="8" t="s">
        <v>319</v>
      </c>
      <c r="C32" s="8">
        <v>2</v>
      </c>
      <c r="D32" s="12">
        <f>SUMIFS('05_移行仕訳明細'!$H$6:$H$118,'05_移行仕訳明細'!$A$6:$A$118,A32,'05_移行仕訳明細'!$E$6:$E$118,B32,'05_移行仕訳明細'!$G$6:$G$118,"Dr")-SUMIFS('05_移行仕訳明細'!$H$6:$H$118,'05_移行仕訳明細'!$A$6:$A$118,A32,'05_移行仕訳明細'!$E$6:$E$118,B32,'05_移行仕訳明細'!$G$6:$G$118,"Cr")</f>
      </c>
      <c r="E32" s="22" t="s">
        <v>20</v>
      </c>
      <c r="F32" s="13" t="s">
        <v>20</v>
      </c>
      <c r="G32" s="8" t="s">
        <v>505</v>
      </c>
    </row>
    <row r="33" spans="1:7" x14ac:dyDescent="0.25">
      <c r="A33" s="8" t="s">
        <v>321</v>
      </c>
      <c r="B33" s="8" t="s">
        <v>324</v>
      </c>
      <c r="C33" s="8">
        <v>1</v>
      </c>
      <c r="D33" s="12">
        <f>SUMIFS('05_移行仕訳明細'!$H$6:$H$118,'05_移行仕訳明細'!$A$6:$A$118,A33,'05_移行仕訳明細'!$E$6:$E$118,B33,'05_移行仕訳明細'!$G$6:$G$118,"Dr")-SUMIFS('05_移行仕訳明細'!$H$6:$H$118,'05_移行仕訳明細'!$A$6:$A$118,A33,'05_移行仕訳明細'!$E$6:$E$118,B33,'05_移行仕訳明細'!$G$6:$G$118,"Cr")</f>
      </c>
      <c r="E33" s="22" t="s">
        <v>20</v>
      </c>
      <c r="F33" s="13" t="s">
        <v>20</v>
      </c>
      <c r="G33" s="8" t="s">
        <v>505</v>
      </c>
    </row>
    <row r="34" spans="1:7" x14ac:dyDescent="0.25">
      <c r="A34" s="8" t="s">
        <v>321</v>
      </c>
      <c r="B34" s="8" t="s">
        <v>327</v>
      </c>
      <c r="C34" s="8">
        <v>1</v>
      </c>
      <c r="D34" s="12">
        <f>SUMIFS('05_移行仕訳明細'!$H$6:$H$118,'05_移行仕訳明細'!$A$6:$A$118,A34,'05_移行仕訳明細'!$E$6:$E$118,B34,'05_移行仕訳明細'!$G$6:$G$118,"Dr")-SUMIFS('05_移行仕訳明細'!$H$6:$H$118,'05_移行仕訳明細'!$A$6:$A$118,A34,'05_移行仕訳明細'!$E$6:$E$118,B34,'05_移行仕訳明細'!$G$6:$G$118,"Cr")</f>
      </c>
      <c r="E34" s="22" t="s">
        <v>20</v>
      </c>
      <c r="F34" s="13" t="s">
        <v>20</v>
      </c>
      <c r="G34" s="8" t="s">
        <v>505</v>
      </c>
    </row>
    <row r="35" spans="1:7" x14ac:dyDescent="0.25">
      <c r="A35" s="8" t="s">
        <v>330</v>
      </c>
      <c r="B35" s="8" t="s">
        <v>324</v>
      </c>
      <c r="C35" s="8">
        <v>1</v>
      </c>
      <c r="D35" s="12">
        <f>SUMIFS('05_移行仕訳明細'!$H$6:$H$118,'05_移行仕訳明細'!$A$6:$A$118,A35,'05_移行仕訳明細'!$E$6:$E$118,B35,'05_移行仕訳明細'!$G$6:$G$118,"Dr")-SUMIFS('05_移行仕訳明細'!$H$6:$H$118,'05_移行仕訳明細'!$A$6:$A$118,A35,'05_移行仕訳明細'!$E$6:$E$118,B35,'05_移行仕訳明細'!$G$6:$G$118,"Cr")</f>
      </c>
      <c r="E35" s="22" t="s">
        <v>20</v>
      </c>
      <c r="F35" s="13" t="s">
        <v>20</v>
      </c>
      <c r="G35" s="8" t="s">
        <v>505</v>
      </c>
    </row>
    <row r="36" spans="1:7" x14ac:dyDescent="0.25">
      <c r="A36" s="8" t="s">
        <v>330</v>
      </c>
      <c r="B36" s="8" t="s">
        <v>327</v>
      </c>
      <c r="C36" s="8">
        <v>1</v>
      </c>
      <c r="D36" s="12">
        <f>SUMIFS('05_移行仕訳明細'!$H$6:$H$118,'05_移行仕訳明細'!$A$6:$A$118,A36,'05_移行仕訳明細'!$E$6:$E$118,B36,'05_移行仕訳明細'!$G$6:$G$118,"Dr")-SUMIFS('05_移行仕訳明細'!$H$6:$H$118,'05_移行仕訳明細'!$A$6:$A$118,A36,'05_移行仕訳明細'!$E$6:$E$118,B36,'05_移行仕訳明細'!$G$6:$G$118,"Cr")</f>
      </c>
      <c r="E36" s="22" t="s">
        <v>20</v>
      </c>
      <c r="F36" s="13" t="s">
        <v>20</v>
      </c>
      <c r="G36" s="8" t="s">
        <v>505</v>
      </c>
    </row>
    <row r="37" spans="1:7" x14ac:dyDescent="0.25">
      <c r="A37" s="8" t="s">
        <v>332</v>
      </c>
      <c r="B37" s="8" t="s">
        <v>324</v>
      </c>
      <c r="C37" s="8">
        <v>1</v>
      </c>
      <c r="D37" s="12">
        <f>SUMIFS('05_移行仕訳明細'!$H$6:$H$118,'05_移行仕訳明細'!$A$6:$A$118,A37,'05_移行仕訳明細'!$E$6:$E$118,B37,'05_移行仕訳明細'!$G$6:$G$118,"Dr")-SUMIFS('05_移行仕訳明細'!$H$6:$H$118,'05_移行仕訳明細'!$A$6:$A$118,A37,'05_移行仕訳明細'!$E$6:$E$118,B37,'05_移行仕訳明細'!$G$6:$G$118,"Cr")</f>
      </c>
      <c r="E37" s="22" t="s">
        <v>20</v>
      </c>
      <c r="F37" s="13" t="s">
        <v>20</v>
      </c>
      <c r="G37" s="8" t="s">
        <v>505</v>
      </c>
    </row>
    <row r="38" spans="1:7" x14ac:dyDescent="0.25">
      <c r="A38" s="8" t="s">
        <v>332</v>
      </c>
      <c r="B38" s="8" t="s">
        <v>327</v>
      </c>
      <c r="C38" s="8">
        <v>1</v>
      </c>
      <c r="D38" s="12">
        <f>SUMIFS('05_移行仕訳明細'!$H$6:$H$118,'05_移行仕訳明細'!$A$6:$A$118,A38,'05_移行仕訳明細'!$E$6:$E$118,B38,'05_移行仕訳明細'!$G$6:$G$118,"Dr")-SUMIFS('05_移行仕訳明細'!$H$6:$H$118,'05_移行仕訳明細'!$A$6:$A$118,A38,'05_移行仕訳明細'!$E$6:$E$118,B38,'05_移行仕訳明細'!$G$6:$G$118,"Cr")</f>
      </c>
      <c r="E38" s="22" t="s">
        <v>20</v>
      </c>
      <c r="F38" s="13" t="s">
        <v>20</v>
      </c>
      <c r="G38" s="8" t="s">
        <v>505</v>
      </c>
    </row>
    <row r="39" spans="1:7" x14ac:dyDescent="0.25">
      <c r="A39" s="8" t="s">
        <v>334</v>
      </c>
      <c r="B39" s="8" t="s">
        <v>335</v>
      </c>
      <c r="C39" s="8">
        <v>1</v>
      </c>
      <c r="D39" s="12">
        <f>SUMIFS('05_移行仕訳明細'!$H$6:$H$118,'05_移行仕訳明細'!$A$6:$A$118,A39,'05_移行仕訳明細'!$E$6:$E$118,B39,'05_移行仕訳明細'!$G$6:$G$118,"Dr")-SUMIFS('05_移行仕訳明細'!$H$6:$H$118,'05_移行仕訳明細'!$A$6:$A$118,A39,'05_移行仕訳明細'!$E$6:$E$118,B39,'05_移行仕訳明細'!$G$6:$G$118,"Cr")</f>
      </c>
      <c r="E39" s="22" t="s">
        <v>20</v>
      </c>
      <c r="F39" s="13" t="s">
        <v>20</v>
      </c>
      <c r="G39" s="8" t="s">
        <v>505</v>
      </c>
    </row>
    <row r="40" spans="1:7" x14ac:dyDescent="0.25">
      <c r="A40" s="8" t="s">
        <v>334</v>
      </c>
      <c r="B40" s="8" t="s">
        <v>327</v>
      </c>
      <c r="C40" s="8">
        <v>1</v>
      </c>
      <c r="D40" s="12">
        <f>SUMIFS('05_移行仕訳明細'!$H$6:$H$118,'05_移行仕訳明細'!$A$6:$A$118,A40,'05_移行仕訳明細'!$E$6:$E$118,B40,'05_移行仕訳明細'!$G$6:$G$118,"Dr")-SUMIFS('05_移行仕訳明細'!$H$6:$H$118,'05_移行仕訳明細'!$A$6:$A$118,A40,'05_移行仕訳明細'!$E$6:$E$118,B40,'05_移行仕訳明細'!$G$6:$G$118,"Cr")</f>
      </c>
      <c r="E40" s="22" t="s">
        <v>20</v>
      </c>
      <c r="F40" s="13" t="s">
        <v>20</v>
      </c>
      <c r="G40" s="8" t="s">
        <v>505</v>
      </c>
    </row>
    <row r="41" spans="1:7" x14ac:dyDescent="0.25">
      <c r="A41" s="8" t="s">
        <v>339</v>
      </c>
      <c r="B41" s="8" t="s">
        <v>335</v>
      </c>
      <c r="C41" s="8">
        <v>1</v>
      </c>
      <c r="D41" s="12">
        <f>SUMIFS('05_移行仕訳明細'!$H$6:$H$118,'05_移行仕訳明細'!$A$6:$A$118,A41,'05_移行仕訳明細'!$E$6:$E$118,B41,'05_移行仕訳明細'!$G$6:$G$118,"Dr")-SUMIFS('05_移行仕訳明細'!$H$6:$H$118,'05_移行仕訳明細'!$A$6:$A$118,A41,'05_移行仕訳明細'!$E$6:$E$118,B41,'05_移行仕訳明細'!$G$6:$G$118,"Cr")</f>
      </c>
      <c r="E41" s="22" t="s">
        <v>20</v>
      </c>
      <c r="F41" s="13" t="s">
        <v>20</v>
      </c>
      <c r="G41" s="8" t="s">
        <v>505</v>
      </c>
    </row>
    <row r="42" spans="1:7" x14ac:dyDescent="0.25">
      <c r="A42" s="8" t="s">
        <v>339</v>
      </c>
      <c r="B42" s="8" t="s">
        <v>327</v>
      </c>
      <c r="C42" s="8">
        <v>1</v>
      </c>
      <c r="D42" s="12">
        <f>SUMIFS('05_移行仕訳明細'!$H$6:$H$118,'05_移行仕訳明細'!$A$6:$A$118,A42,'05_移行仕訳明細'!$E$6:$E$118,B42,'05_移行仕訳明細'!$G$6:$G$118,"Dr")-SUMIFS('05_移行仕訳明細'!$H$6:$H$118,'05_移行仕訳明細'!$A$6:$A$118,A42,'05_移行仕訳明細'!$E$6:$E$118,B42,'05_移行仕訳明細'!$G$6:$G$118,"Cr")</f>
      </c>
      <c r="E42" s="22" t="s">
        <v>20</v>
      </c>
      <c r="F42" s="13" t="s">
        <v>20</v>
      </c>
      <c r="G42" s="8" t="s">
        <v>505</v>
      </c>
    </row>
    <row r="43" spans="1:7" x14ac:dyDescent="0.25">
      <c r="A43" s="8" t="s">
        <v>341</v>
      </c>
      <c r="B43" s="8" t="s">
        <v>335</v>
      </c>
      <c r="C43" s="8">
        <v>1</v>
      </c>
      <c r="D43" s="12">
        <f>SUMIFS('05_移行仕訳明細'!$H$6:$H$118,'05_移行仕訳明細'!$A$6:$A$118,A43,'05_移行仕訳明細'!$E$6:$E$118,B43,'05_移行仕訳明細'!$G$6:$G$118,"Dr")-SUMIFS('05_移行仕訳明細'!$H$6:$H$118,'05_移行仕訳明細'!$A$6:$A$118,A43,'05_移行仕訳明細'!$E$6:$E$118,B43,'05_移行仕訳明細'!$G$6:$G$118,"Cr")</f>
      </c>
      <c r="E43" s="22" t="s">
        <v>20</v>
      </c>
      <c r="F43" s="13" t="s">
        <v>20</v>
      </c>
      <c r="G43" s="8" t="s">
        <v>505</v>
      </c>
    </row>
    <row r="44" spans="1:7" x14ac:dyDescent="0.25">
      <c r="A44" s="8" t="s">
        <v>341</v>
      </c>
      <c r="B44" s="8" t="s">
        <v>327</v>
      </c>
      <c r="C44" s="8">
        <v>1</v>
      </c>
      <c r="D44" s="12">
        <f>SUMIFS('05_移行仕訳明細'!$H$6:$H$118,'05_移行仕訳明細'!$A$6:$A$118,A44,'05_移行仕訳明細'!$E$6:$E$118,B44,'05_移行仕訳明細'!$G$6:$G$118,"Dr")-SUMIFS('05_移行仕訳明細'!$H$6:$H$118,'05_移行仕訳明細'!$A$6:$A$118,A44,'05_移行仕訳明細'!$E$6:$E$118,B44,'05_移行仕訳明細'!$G$6:$G$118,"Cr")</f>
      </c>
      <c r="E44" s="22" t="s">
        <v>20</v>
      </c>
      <c r="F44" s="13" t="s">
        <v>20</v>
      </c>
      <c r="G44" s="8" t="s">
        <v>505</v>
      </c>
    </row>
    <row r="45" spans="1:7" x14ac:dyDescent="0.25">
      <c r="A45" s="8" t="s">
        <v>343</v>
      </c>
      <c r="B45" s="8" t="s">
        <v>335</v>
      </c>
      <c r="C45" s="8">
        <v>1</v>
      </c>
      <c r="D45" s="12">
        <f>SUMIFS('05_移行仕訳明細'!$H$6:$H$118,'05_移行仕訳明細'!$A$6:$A$118,A45,'05_移行仕訳明細'!$E$6:$E$118,B45,'05_移行仕訳明細'!$G$6:$G$118,"Dr")-SUMIFS('05_移行仕訳明細'!$H$6:$H$118,'05_移行仕訳明細'!$A$6:$A$118,A45,'05_移行仕訳明細'!$E$6:$E$118,B45,'05_移行仕訳明細'!$G$6:$G$118,"Cr")</f>
      </c>
      <c r="E45" s="22" t="s">
        <v>20</v>
      </c>
      <c r="F45" s="13" t="s">
        <v>20</v>
      </c>
      <c r="G45" s="8" t="s">
        <v>505</v>
      </c>
    </row>
    <row r="46" spans="1:7" x14ac:dyDescent="0.25">
      <c r="A46" s="8" t="s">
        <v>343</v>
      </c>
      <c r="B46" s="8" t="s">
        <v>346</v>
      </c>
      <c r="C46" s="8">
        <v>1</v>
      </c>
      <c r="D46" s="12">
        <f>SUMIFS('05_移行仕訳明細'!$H$6:$H$118,'05_移行仕訳明細'!$A$6:$A$118,A46,'05_移行仕訳明細'!$E$6:$E$118,B46,'05_移行仕訳明細'!$G$6:$G$118,"Dr")-SUMIFS('05_移行仕訳明細'!$H$6:$H$118,'05_移行仕訳明細'!$A$6:$A$118,A46,'05_移行仕訳明細'!$E$6:$E$118,B46,'05_移行仕訳明細'!$G$6:$G$118,"Cr")</f>
      </c>
      <c r="E46" s="22" t="s">
        <v>20</v>
      </c>
      <c r="F46" s="13" t="s">
        <v>20</v>
      </c>
      <c r="G46" s="8" t="s">
        <v>505</v>
      </c>
    </row>
    <row r="47" spans="1:7" x14ac:dyDescent="0.25">
      <c r="A47" s="8" t="s">
        <v>343</v>
      </c>
      <c r="B47" s="8" t="s">
        <v>327</v>
      </c>
      <c r="C47" s="8">
        <v>1</v>
      </c>
      <c r="D47" s="12">
        <f>SUMIFS('05_移行仕訳明細'!$H$6:$H$118,'05_移行仕訳明細'!$A$6:$A$118,A47,'05_移行仕訳明細'!$E$6:$E$118,B47,'05_移行仕訳明細'!$G$6:$G$118,"Dr")-SUMIFS('05_移行仕訳明細'!$H$6:$H$118,'05_移行仕訳明細'!$A$6:$A$118,A47,'05_移行仕訳明細'!$E$6:$E$118,B47,'05_移行仕訳明細'!$G$6:$G$118,"Cr")</f>
      </c>
      <c r="E47" s="22" t="s">
        <v>20</v>
      </c>
      <c r="F47" s="13" t="s">
        <v>20</v>
      </c>
      <c r="G47" s="8" t="s">
        <v>505</v>
      </c>
    </row>
    <row r="48" spans="1:7" x14ac:dyDescent="0.25">
      <c r="A48" s="8" t="s">
        <v>356</v>
      </c>
      <c r="B48" s="8" t="s">
        <v>327</v>
      </c>
      <c r="C48" s="8">
        <v>1</v>
      </c>
      <c r="D48" s="12">
        <f>SUMIFS('05_移行仕訳明細'!$H$6:$H$118,'05_移行仕訳明細'!$A$6:$A$118,A48,'05_移行仕訳明細'!$E$6:$E$118,B48,'05_移行仕訳明細'!$G$6:$G$118,"Dr")-SUMIFS('05_移行仕訳明細'!$H$6:$H$118,'05_移行仕訳明細'!$A$6:$A$118,A48,'05_移行仕訳明細'!$E$6:$E$118,B48,'05_移行仕訳明細'!$G$6:$G$118,"Cr")</f>
      </c>
      <c r="E48" s="22" t="s">
        <v>20</v>
      </c>
      <c r="F48" s="13" t="s">
        <v>20</v>
      </c>
      <c r="G48" s="8" t="s">
        <v>505</v>
      </c>
    </row>
    <row r="49" spans="1:7" x14ac:dyDescent="0.25">
      <c r="A49" s="8" t="s">
        <v>356</v>
      </c>
      <c r="B49" s="8" t="s">
        <v>360</v>
      </c>
      <c r="C49" s="8">
        <v>1</v>
      </c>
      <c r="D49" s="12">
        <f>SUMIFS('05_移行仕訳明細'!$H$6:$H$118,'05_移行仕訳明細'!$A$6:$A$118,A49,'05_移行仕訳明細'!$E$6:$E$118,B49,'05_移行仕訳明細'!$G$6:$G$118,"Dr")-SUMIFS('05_移行仕訳明細'!$H$6:$H$118,'05_移行仕訳明細'!$A$6:$A$118,A49,'05_移行仕訳明細'!$E$6:$E$118,B49,'05_移行仕訳明細'!$G$6:$G$118,"Cr")</f>
      </c>
      <c r="E49" s="22" t="s">
        <v>20</v>
      </c>
      <c r="F49" s="13" t="s">
        <v>20</v>
      </c>
      <c r="G49" s="8" t="s">
        <v>505</v>
      </c>
    </row>
    <row r="50" spans="1:7" x14ac:dyDescent="0.25">
      <c r="A50" s="8" t="s">
        <v>362</v>
      </c>
      <c r="B50" s="8" t="s">
        <v>327</v>
      </c>
      <c r="C50" s="8">
        <v>1</v>
      </c>
      <c r="D50" s="12">
        <f>SUMIFS('05_移行仕訳明細'!$H$6:$H$118,'05_移行仕訳明細'!$A$6:$A$118,A50,'05_移行仕訳明細'!$E$6:$E$118,B50,'05_移行仕訳明細'!$G$6:$G$118,"Dr")-SUMIFS('05_移行仕訳明細'!$H$6:$H$118,'05_移行仕訳明細'!$A$6:$A$118,A50,'05_移行仕訳明細'!$E$6:$E$118,B50,'05_移行仕訳明細'!$G$6:$G$118,"Cr")</f>
      </c>
      <c r="E50" s="22" t="s">
        <v>20</v>
      </c>
      <c r="F50" s="13" t="s">
        <v>20</v>
      </c>
      <c r="G50" s="8" t="s">
        <v>505</v>
      </c>
    </row>
    <row r="51" spans="1:7" x14ac:dyDescent="0.25">
      <c r="A51" s="8" t="s">
        <v>362</v>
      </c>
      <c r="B51" s="8" t="s">
        <v>364</v>
      </c>
      <c r="C51" s="8">
        <v>1</v>
      </c>
      <c r="D51" s="12">
        <f>SUMIFS('05_移行仕訳明細'!$H$6:$H$118,'05_移行仕訳明細'!$A$6:$A$118,A51,'05_移行仕訳明細'!$E$6:$E$118,B51,'05_移行仕訳明細'!$G$6:$G$118,"Dr")-SUMIFS('05_移行仕訳明細'!$H$6:$H$118,'05_移行仕訳明細'!$A$6:$A$118,A51,'05_移行仕訳明細'!$E$6:$E$118,B51,'05_移行仕訳明細'!$G$6:$G$118,"Cr")</f>
      </c>
      <c r="E51" s="22" t="s">
        <v>20</v>
      </c>
      <c r="F51" s="13" t="s">
        <v>20</v>
      </c>
      <c r="G51" s="8" t="s">
        <v>505</v>
      </c>
    </row>
    <row r="52" spans="1:7" x14ac:dyDescent="0.25">
      <c r="A52" s="8" t="s">
        <v>366</v>
      </c>
      <c r="B52" s="8" t="s">
        <v>327</v>
      </c>
      <c r="C52" s="8">
        <v>1</v>
      </c>
      <c r="D52" s="12">
        <f>SUMIFS('05_移行仕訳明細'!$H$6:$H$118,'05_移行仕訳明細'!$A$6:$A$118,A52,'05_移行仕訳明細'!$E$6:$E$118,B52,'05_移行仕訳明細'!$G$6:$G$118,"Dr")-SUMIFS('05_移行仕訳明細'!$H$6:$H$118,'05_移行仕訳明細'!$A$6:$A$118,A52,'05_移行仕訳明細'!$E$6:$E$118,B52,'05_移行仕訳明細'!$G$6:$G$118,"Cr")</f>
      </c>
      <c r="E52" s="22" t="s">
        <v>20</v>
      </c>
      <c r="F52" s="13" t="s">
        <v>20</v>
      </c>
      <c r="G52" s="8" t="s">
        <v>505</v>
      </c>
    </row>
    <row r="53" spans="1:7" x14ac:dyDescent="0.25">
      <c r="A53" s="8" t="s">
        <v>366</v>
      </c>
      <c r="B53" s="8" t="s">
        <v>368</v>
      </c>
      <c r="C53" s="8">
        <v>1</v>
      </c>
      <c r="D53" s="12">
        <f>SUMIFS('05_移行仕訳明細'!$H$6:$H$118,'05_移行仕訳明細'!$A$6:$A$118,A53,'05_移行仕訳明細'!$E$6:$E$118,B53,'05_移行仕訳明細'!$G$6:$G$118,"Dr")-SUMIFS('05_移行仕訳明細'!$H$6:$H$118,'05_移行仕訳明細'!$A$6:$A$118,A53,'05_移行仕訳明細'!$E$6:$E$118,B53,'05_移行仕訳明細'!$G$6:$G$118,"Cr")</f>
      </c>
      <c r="E53" s="22" t="s">
        <v>20</v>
      </c>
      <c r="F53" s="13" t="s">
        <v>20</v>
      </c>
      <c r="G53" s="8" t="s">
        <v>505</v>
      </c>
    </row>
    <row r="54" spans="1:7" x14ac:dyDescent="0.25">
      <c r="A54" s="8" t="s">
        <v>370</v>
      </c>
      <c r="B54" s="8" t="s">
        <v>327</v>
      </c>
      <c r="C54" s="8">
        <v>1</v>
      </c>
      <c r="D54" s="12">
        <f>SUMIFS('05_移行仕訳明細'!$H$6:$H$118,'05_移行仕訳明細'!$A$6:$A$118,A54,'05_移行仕訳明細'!$E$6:$E$118,B54,'05_移行仕訳明細'!$G$6:$G$118,"Dr")-SUMIFS('05_移行仕訳明細'!$H$6:$H$118,'05_移行仕訳明細'!$A$6:$A$118,A54,'05_移行仕訳明細'!$E$6:$E$118,B54,'05_移行仕訳明細'!$G$6:$G$118,"Cr")</f>
      </c>
      <c r="E54" s="22" t="s">
        <v>20</v>
      </c>
      <c r="F54" s="13" t="s">
        <v>20</v>
      </c>
      <c r="G54" s="8" t="s">
        <v>505</v>
      </c>
    </row>
    <row r="55" spans="1:7" x14ac:dyDescent="0.25">
      <c r="A55" s="8" t="s">
        <v>370</v>
      </c>
      <c r="B55" s="8" t="s">
        <v>368</v>
      </c>
      <c r="C55" s="8">
        <v>1</v>
      </c>
      <c r="D55" s="12">
        <f>SUMIFS('05_移行仕訳明細'!$H$6:$H$118,'05_移行仕訳明細'!$A$6:$A$118,A55,'05_移行仕訳明細'!$E$6:$E$118,B55,'05_移行仕訳明細'!$G$6:$G$118,"Dr")-SUMIFS('05_移行仕訳明細'!$H$6:$H$118,'05_移行仕訳明細'!$A$6:$A$118,A55,'05_移行仕訳明細'!$E$6:$E$118,B55,'05_移行仕訳明細'!$G$6:$G$118,"Cr")</f>
      </c>
      <c r="E55" s="22" t="s">
        <v>20</v>
      </c>
      <c r="F55" s="13" t="s">
        <v>20</v>
      </c>
      <c r="G55" s="8" t="s">
        <v>505</v>
      </c>
    </row>
    <row r="56" spans="1:7" x14ac:dyDescent="0.25">
      <c r="A56" s="8" t="s">
        <v>373</v>
      </c>
      <c r="B56" s="8" t="s">
        <v>327</v>
      </c>
      <c r="C56" s="8">
        <v>1</v>
      </c>
      <c r="D56" s="12">
        <f>SUMIFS('05_移行仕訳明細'!$H$6:$H$118,'05_移行仕訳明細'!$A$6:$A$118,A56,'05_移行仕訳明細'!$E$6:$E$118,B56,'05_移行仕訳明細'!$G$6:$G$118,"Dr")-SUMIFS('05_移行仕訳明細'!$H$6:$H$118,'05_移行仕訳明細'!$A$6:$A$118,A56,'05_移行仕訳明細'!$E$6:$E$118,B56,'05_移行仕訳明細'!$G$6:$G$118,"Cr")</f>
      </c>
      <c r="E56" s="22" t="s">
        <v>20</v>
      </c>
      <c r="F56" s="13" t="s">
        <v>20</v>
      </c>
      <c r="G56" s="8" t="s">
        <v>505</v>
      </c>
    </row>
    <row r="57" spans="1:7" x14ac:dyDescent="0.25">
      <c r="A57" s="8" t="s">
        <v>373</v>
      </c>
      <c r="B57" s="8" t="s">
        <v>375</v>
      </c>
      <c r="C57" s="8">
        <v>1</v>
      </c>
      <c r="D57" s="12">
        <f>SUMIFS('05_移行仕訳明細'!$H$6:$H$118,'05_移行仕訳明細'!$A$6:$A$118,A57,'05_移行仕訳明細'!$E$6:$E$118,B57,'05_移行仕訳明細'!$G$6:$G$118,"Dr")-SUMIFS('05_移行仕訳明細'!$H$6:$H$118,'05_移行仕訳明細'!$A$6:$A$118,A57,'05_移行仕訳明細'!$E$6:$E$118,B57,'05_移行仕訳明細'!$G$6:$G$118,"Cr")</f>
      </c>
      <c r="E57" s="22" t="s">
        <v>20</v>
      </c>
      <c r="F57" s="13" t="s">
        <v>20</v>
      </c>
      <c r="G57" s="8" t="s">
        <v>505</v>
      </c>
    </row>
    <row r="58" spans="1:7" x14ac:dyDescent="0.25">
      <c r="A58" s="8" t="s">
        <v>377</v>
      </c>
      <c r="B58" s="8" t="s">
        <v>327</v>
      </c>
      <c r="C58" s="8">
        <v>1</v>
      </c>
      <c r="D58" s="12">
        <f>SUMIFS('05_移行仕訳明細'!$H$6:$H$118,'05_移行仕訳明細'!$A$6:$A$118,A58,'05_移行仕訳明細'!$E$6:$E$118,B58,'05_移行仕訳明細'!$G$6:$G$118,"Dr")-SUMIFS('05_移行仕訳明細'!$H$6:$H$118,'05_移行仕訳明細'!$A$6:$A$118,A58,'05_移行仕訳明細'!$E$6:$E$118,B58,'05_移行仕訳明細'!$G$6:$G$118,"Cr")</f>
      </c>
      <c r="E58" s="22" t="s">
        <v>20</v>
      </c>
      <c r="F58" s="13" t="s">
        <v>20</v>
      </c>
      <c r="G58" s="8" t="s">
        <v>505</v>
      </c>
    </row>
    <row r="59" spans="1:7" x14ac:dyDescent="0.25">
      <c r="A59" s="8" t="s">
        <v>377</v>
      </c>
      <c r="B59" s="8" t="s">
        <v>379</v>
      </c>
      <c r="C59" s="8">
        <v>1</v>
      </c>
      <c r="D59" s="12">
        <f>SUMIFS('05_移行仕訳明細'!$H$6:$H$118,'05_移行仕訳明細'!$A$6:$A$118,A59,'05_移行仕訳明細'!$E$6:$E$118,B59,'05_移行仕訳明細'!$G$6:$G$118,"Dr")-SUMIFS('05_移行仕訳明細'!$H$6:$H$118,'05_移行仕訳明細'!$A$6:$A$118,A59,'05_移行仕訳明細'!$E$6:$E$118,B59,'05_移行仕訳明細'!$G$6:$G$118,"Cr")</f>
      </c>
      <c r="E59" s="22" t="s">
        <v>20</v>
      </c>
      <c r="F59" s="13" t="s">
        <v>20</v>
      </c>
      <c r="G59" s="8" t="s">
        <v>505</v>
      </c>
    </row>
    <row r="60" spans="1:7" x14ac:dyDescent="0.25">
      <c r="A60" s="8" t="s">
        <v>223</v>
      </c>
      <c r="B60" s="8" t="s">
        <v>382</v>
      </c>
      <c r="C60" s="8">
        <v>1</v>
      </c>
      <c r="D60" s="12">
        <f>SUMIFS('05_移行仕訳明細'!$H$6:$H$118,'05_移行仕訳明細'!$A$6:$A$118,A60,'05_移行仕訳明細'!$E$6:$E$118,B60,'05_移行仕訳明細'!$G$6:$G$118,"Dr")-SUMIFS('05_移行仕訳明細'!$H$6:$H$118,'05_移行仕訳明細'!$A$6:$A$118,A60,'05_移行仕訳明細'!$E$6:$E$118,B60,'05_移行仕訳明細'!$G$6:$G$118,"Cr")</f>
      </c>
      <c r="E60" s="22" t="s">
        <v>20</v>
      </c>
      <c r="F60" s="13" t="s">
        <v>20</v>
      </c>
      <c r="G60" s="8" t="s">
        <v>505</v>
      </c>
    </row>
    <row r="61" spans="1:7" x14ac:dyDescent="0.25">
      <c r="A61" s="8" t="s">
        <v>223</v>
      </c>
      <c r="B61" s="8" t="s">
        <v>327</v>
      </c>
      <c r="C61" s="8">
        <v>1</v>
      </c>
      <c r="D61" s="12">
        <f>SUMIFS('05_移行仕訳明細'!$H$6:$H$118,'05_移行仕訳明細'!$A$6:$A$118,A61,'05_移行仕訳明細'!$E$6:$E$118,B61,'05_移行仕訳明細'!$G$6:$G$118,"Dr")-SUMIFS('05_移行仕訳明細'!$H$6:$H$118,'05_移行仕訳明細'!$A$6:$A$118,A61,'05_移行仕訳明細'!$E$6:$E$118,B61,'05_移行仕訳明細'!$G$6:$G$118,"Cr")</f>
      </c>
      <c r="E61" s="22" t="s">
        <v>20</v>
      </c>
      <c r="F61" s="13" t="s">
        <v>20</v>
      </c>
      <c r="G61" s="8" t="s">
        <v>505</v>
      </c>
    </row>
    <row r="62" spans="1:7" x14ac:dyDescent="0.25">
      <c r="A62" s="8" t="s">
        <v>226</v>
      </c>
      <c r="B62" s="8" t="s">
        <v>386</v>
      </c>
      <c r="C62" s="8">
        <v>1</v>
      </c>
      <c r="D62" s="12">
        <f>SUMIFS('05_移行仕訳明細'!$H$6:$H$118,'05_移行仕訳明細'!$A$6:$A$118,A62,'05_移行仕訳明細'!$E$6:$E$118,B62,'05_移行仕訳明細'!$G$6:$G$118,"Dr")-SUMIFS('05_移行仕訳明細'!$H$6:$H$118,'05_移行仕訳明細'!$A$6:$A$118,A62,'05_移行仕訳明細'!$E$6:$E$118,B62,'05_移行仕訳明細'!$G$6:$G$118,"Cr")</f>
      </c>
      <c r="E62" s="22" t="s">
        <v>20</v>
      </c>
      <c r="F62" s="13" t="s">
        <v>20</v>
      </c>
      <c r="G62" s="8" t="s">
        <v>505</v>
      </c>
    </row>
    <row r="63" spans="1:7" x14ac:dyDescent="0.25">
      <c r="A63" s="8" t="s">
        <v>226</v>
      </c>
      <c r="B63" s="8" t="s">
        <v>327</v>
      </c>
      <c r="C63" s="8">
        <v>1</v>
      </c>
      <c r="D63" s="12">
        <f>SUMIFS('05_移行仕訳明細'!$H$6:$H$118,'05_移行仕訳明細'!$A$6:$A$118,A63,'05_移行仕訳明細'!$E$6:$E$118,B63,'05_移行仕訳明細'!$G$6:$G$118,"Dr")-SUMIFS('05_移行仕訳明細'!$H$6:$H$118,'05_移行仕訳明細'!$A$6:$A$118,A63,'05_移行仕訳明細'!$E$6:$E$118,B63,'05_移行仕訳明細'!$G$6:$G$118,"Cr")</f>
      </c>
      <c r="E63" s="22" t="s">
        <v>20</v>
      </c>
      <c r="F63" s="13" t="s">
        <v>20</v>
      </c>
      <c r="G63" s="8" t="s">
        <v>505</v>
      </c>
    </row>
    <row r="64" spans="1:7" x14ac:dyDescent="0.25">
      <c r="A64" s="8" t="s">
        <v>228</v>
      </c>
      <c r="B64" s="8" t="s">
        <v>389</v>
      </c>
      <c r="C64" s="8">
        <v>1</v>
      </c>
      <c r="D64" s="12">
        <f>SUMIFS('05_移行仕訳明細'!$H$6:$H$118,'05_移行仕訳明細'!$A$6:$A$118,A64,'05_移行仕訳明細'!$E$6:$E$118,B64,'05_移行仕訳明細'!$G$6:$G$118,"Dr")-SUMIFS('05_移行仕訳明細'!$H$6:$H$118,'05_移行仕訳明細'!$A$6:$A$118,A64,'05_移行仕訳明細'!$E$6:$E$118,B64,'05_移行仕訳明細'!$G$6:$G$118,"Cr")</f>
      </c>
      <c r="E64" s="22" t="s">
        <v>20</v>
      </c>
      <c r="F64" s="13" t="s">
        <v>20</v>
      </c>
      <c r="G64" s="8" t="s">
        <v>505</v>
      </c>
    </row>
    <row r="65" spans="1:7" x14ac:dyDescent="0.25">
      <c r="A65" s="8" t="s">
        <v>228</v>
      </c>
      <c r="B65" s="8" t="s">
        <v>327</v>
      </c>
      <c r="C65" s="8">
        <v>1</v>
      </c>
      <c r="D65" s="12">
        <f>SUMIFS('05_移行仕訳明細'!$H$6:$H$118,'05_移行仕訳明細'!$A$6:$A$118,A65,'05_移行仕訳明細'!$E$6:$E$118,B65,'05_移行仕訳明細'!$G$6:$G$118,"Dr")-SUMIFS('05_移行仕訳明細'!$H$6:$H$118,'05_移行仕訳明細'!$A$6:$A$118,A65,'05_移行仕訳明細'!$E$6:$E$118,B65,'05_移行仕訳明細'!$G$6:$G$118,"Cr")</f>
      </c>
      <c r="E65" s="22" t="s">
        <v>20</v>
      </c>
      <c r="F65" s="13" t="s">
        <v>20</v>
      </c>
      <c r="G65" s="8" t="s">
        <v>505</v>
      </c>
    </row>
    <row r="66" spans="1:7" x14ac:dyDescent="0.25">
      <c r="A66" s="8" t="s">
        <v>405</v>
      </c>
      <c r="B66" s="8" t="s">
        <v>327</v>
      </c>
      <c r="C66" s="8">
        <v>1</v>
      </c>
      <c r="D66" s="12">
        <f>SUMIFS('05_移行仕訳明細'!$H$6:$H$118,'05_移行仕訳明細'!$A$6:$A$118,A66,'05_移行仕訳明細'!$E$6:$E$118,B66,'05_移行仕訳明細'!$G$6:$G$118,"Dr")-SUMIFS('05_移行仕訳明細'!$H$6:$H$118,'05_移行仕訳明細'!$A$6:$A$118,A66,'05_移行仕訳明細'!$E$6:$E$118,B66,'05_移行仕訳明細'!$G$6:$G$118,"Cr")</f>
      </c>
      <c r="E66" s="22" t="s">
        <v>20</v>
      </c>
      <c r="F66" s="13" t="s">
        <v>20</v>
      </c>
      <c r="G66" s="8" t="s">
        <v>505</v>
      </c>
    </row>
    <row r="67" spans="1:7" x14ac:dyDescent="0.25">
      <c r="A67" s="8" t="s">
        <v>405</v>
      </c>
      <c r="B67" s="8" t="s">
        <v>368</v>
      </c>
      <c r="C67" s="8">
        <v>1</v>
      </c>
      <c r="D67" s="12">
        <f>SUMIFS('05_移行仕訳明細'!$H$6:$H$118,'05_移行仕訳明細'!$A$6:$A$118,A67,'05_移行仕訳明細'!$E$6:$E$118,B67,'05_移行仕訳明細'!$G$6:$G$118,"Dr")-SUMIFS('05_移行仕訳明細'!$H$6:$H$118,'05_移行仕訳明細'!$A$6:$A$118,A67,'05_移行仕訳明細'!$E$6:$E$118,B67,'05_移行仕訳明細'!$G$6:$G$118,"Cr")</f>
      </c>
      <c r="E67" s="22" t="s">
        <v>20</v>
      </c>
      <c r="F67" s="13" t="s">
        <v>20</v>
      </c>
      <c r="G67" s="8" t="s">
        <v>505</v>
      </c>
    </row>
    <row r="69" spans="1:7" x14ac:dyDescent="0.25">
      <c r="A69" s="4" t="s">
        <v>20</v>
      </c>
      <c r="B69" s="4" t="s">
        <v>506</v>
      </c>
      <c r="C69" s="4" t="s">
        <v>20</v>
      </c>
      <c r="D69" s="4" t="s">
        <v>20</v>
      </c>
      <c r="E69" s="5">
        <f>SUM(E6:E67)</f>
      </c>
      <c r="F69" s="4" t="s">
        <v>20</v>
      </c>
      <c r="G69" s="4" t="s">
        <v>20</v>
      </c>
    </row>
    <row r="71" spans="1:7" x14ac:dyDescent="0.25">
      <c r="A71" s="1" t="s">
        <v>507</v>
      </c>
      <c r="B71" s="1"/>
      <c r="C71" s="1"/>
      <c r="D71" s="1"/>
      <c r="E71" s="1"/>
      <c r="F71" s="1"/>
      <c r="G71" s="1"/>
    </row>
    <row r="72" spans="1:7" x14ac:dyDescent="0.25">
      <c r="A72" s="11" t="s">
        <v>508</v>
      </c>
      <c r="B72" s="11"/>
      <c r="C72" s="11"/>
      <c r="D72" s="11"/>
      <c r="E72" s="11"/>
      <c r="F72" s="11"/>
      <c r="G72" s="11"/>
    </row>
    <row r="73" spans="1:7" x14ac:dyDescent="0.25">
      <c r="A73" s="11" t="s">
        <v>509</v>
      </c>
      <c r="B73" s="11"/>
      <c r="C73" s="11"/>
      <c r="D73" s="11"/>
      <c r="E73" s="11"/>
      <c r="F73" s="11"/>
      <c r="G73" s="11"/>
    </row>
    <row r="74" spans="1:7" x14ac:dyDescent="0.25">
      <c r="A74" s="11" t="s">
        <v>510</v>
      </c>
      <c r="B74" s="11"/>
      <c r="C74" s="11"/>
      <c r="D74" s="11"/>
      <c r="E74" s="11"/>
      <c r="F74" s="11"/>
      <c r="G74" s="11"/>
    </row>
  </sheetData>
  <mergeCells count="7">
    <mergeCell ref="A1:G1"/>
    <mergeCell ref="A2:G2"/>
    <mergeCell ref="A3:G3"/>
    <mergeCell ref="A71:G71"/>
    <mergeCell ref="A72:G72"/>
    <mergeCell ref="A73:G73"/>
    <mergeCell ref="A74:G74"/>
  </mergeCells>
  <pageMargins left="0.7" right="0.7" top="0.75" bottom="0.75" header="0.3" footer="0.3"/>
  <pageSetup orientation="portrait" horizontalDpi="4294967295" verticalDpi="4294967295" scale="100" fitToWidth="1" fitToHeight="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FormatPr defaultRowHeight="15" outlineLevelRow="0" outlineLevelCol="0" x14ac:dyDescent="55"/>
  <cols>
    <col min="1" max="1" width="56" customWidth="1"/>
    <col min="2" max="2" width="20" customWidth="1"/>
    <col min="3" max="3" width="14" customWidth="1"/>
    <col min="4" max="4" width="40" customWidth="1"/>
  </cols>
  <sheetData>
    <row r="1" spans="1:4" x14ac:dyDescent="0.25">
      <c r="A1" s="1" t="s">
        <v>0</v>
      </c>
      <c r="B1" s="1"/>
      <c r="C1" s="1"/>
      <c r="D1" s="1"/>
    </row>
    <row r="2" spans="1:4" x14ac:dyDescent="0.25">
      <c r="A2" s="1" t="s">
        <v>65</v>
      </c>
      <c r="B2" s="1"/>
      <c r="C2" s="1"/>
      <c r="D2" s="1"/>
    </row>
    <row r="3" spans="1:4" x14ac:dyDescent="0.25">
      <c r="A3" s="2" t="s">
        <v>2</v>
      </c>
      <c r="B3" s="2"/>
      <c r="C3" s="2"/>
      <c r="D3" s="2"/>
    </row>
    <row r="5" spans="1:4" x14ac:dyDescent="0.25">
      <c r="A5" s="3" t="s">
        <v>511</v>
      </c>
      <c r="B5" s="3" t="s">
        <v>512</v>
      </c>
      <c r="C5" s="3" t="s">
        <v>513</v>
      </c>
      <c r="D5" s="3" t="s">
        <v>514</v>
      </c>
    </row>
    <row r="6" spans="1:4" x14ac:dyDescent="0.25">
      <c r="A6" s="8" t="s">
        <v>515</v>
      </c>
      <c r="B6" s="12">
        <f>H121</f>
      </c>
      <c r="C6" s="8">
        <f>IF(ABS(B6)&lt;0.01,"OK","⚠️ NG")</f>
      </c>
      <c r="D6" s="8" t="s">
        <v>516</v>
      </c>
    </row>
    <row r="7" spans="1:4" x14ac:dyDescent="0.25">
      <c r="A7" s="8" t="s">
        <v>517</v>
      </c>
      <c r="B7" s="12">
        <f>'07_科目別の開始BS影響'!F46</f>
      </c>
      <c r="C7" s="8">
        <f>IF(ABS(B7)&lt;0.01,"OK","⚠️ NG")</f>
      </c>
      <c r="D7" s="8" t="s">
        <v>518</v>
      </c>
    </row>
    <row r="8" spans="1:4" x14ac:dyDescent="0.25">
      <c r="A8" s="8" t="s">
        <v>519</v>
      </c>
      <c r="B8" s="12">
        <v>0</v>
      </c>
      <c r="C8" s="8">
        <f>IF(ABS(B8)&lt;0.01,"OK","⚠️ NG")</f>
      </c>
      <c r="D8" s="8" t="s">
        <v>520</v>
      </c>
    </row>
    <row r="9" spans="1:4" x14ac:dyDescent="0.25">
      <c r="A9" s="8" t="s">
        <v>521</v>
      </c>
      <c r="B9" s="12">
        <v>0</v>
      </c>
      <c r="C9" s="8">
        <f>IF(ABS(B9)&lt;0.01,"OK","⚠️ NG")</f>
      </c>
      <c r="D9" s="8" t="s">
        <v>520</v>
      </c>
    </row>
    <row r="10" spans="1:4" x14ac:dyDescent="0.25">
      <c r="A10" s="8" t="s">
        <v>522</v>
      </c>
      <c r="B10" s="12">
        <v>0</v>
      </c>
      <c r="C10" s="8">
        <f>IF(ABS(B10)&lt;0.01,"OK","⚠️ NG")</f>
      </c>
      <c r="D10" s="8" t="s">
        <v>520</v>
      </c>
    </row>
    <row r="11" spans="1:4" x14ac:dyDescent="0.25">
      <c r="A11" s="8" t="s">
        <v>523</v>
      </c>
      <c r="B11" s="12">
        <v>0</v>
      </c>
      <c r="C11" s="8">
        <f>IF(ABS(B11)&lt;0.01,"OK","⚠️ NG")</f>
      </c>
      <c r="D11" s="8" t="s">
        <v>520</v>
      </c>
    </row>
    <row r="12" spans="1:4" x14ac:dyDescent="0.25">
      <c r="A12" s="8" t="s">
        <v>524</v>
      </c>
      <c r="B12" s="12">
        <v>0</v>
      </c>
      <c r="C12" s="8">
        <f>IF(ABS(B12)&lt;0.01,"OK","⚠️ NG")</f>
      </c>
      <c r="D12" s="8" t="s">
        <v>520</v>
      </c>
    </row>
    <row r="13" spans="1:4" x14ac:dyDescent="0.25">
      <c r="A13" s="8" t="s">
        <v>525</v>
      </c>
      <c r="B13" s="12">
        <v>0</v>
      </c>
      <c r="C13" s="8">
        <f>IF(ABS(B13)&lt;0.01,"OK","⚠️ NG")</f>
      </c>
      <c r="D13" s="8" t="s">
        <v>520</v>
      </c>
    </row>
    <row r="14" spans="1:4" x14ac:dyDescent="0.25">
      <c r="A14" s="8" t="s">
        <v>526</v>
      </c>
      <c r="B14" s="12">
        <v>0</v>
      </c>
      <c r="C14" s="8">
        <f>IF(ABS(B14)&lt;0.01,"OK","⚠️ NG")</f>
      </c>
      <c r="D14" s="8" t="s">
        <v>520</v>
      </c>
    </row>
    <row r="15" spans="1:4" x14ac:dyDescent="0.25">
      <c r="A15" s="8" t="s">
        <v>527</v>
      </c>
      <c r="B15" s="12">
        <v>0</v>
      </c>
      <c r="C15" s="8">
        <f>IF(ABS(B15)&lt;0.01,"OK","⚠️ NG")</f>
      </c>
      <c r="D15" s="8" t="s">
        <v>520</v>
      </c>
    </row>
    <row r="16" spans="1:4" x14ac:dyDescent="0.25">
      <c r="A16" s="8" t="s">
        <v>528</v>
      </c>
      <c r="B16" s="12">
        <v>0</v>
      </c>
      <c r="C16" s="8">
        <f>IF(ABS(B16)&lt;0.01,"OK","⚠️ NG")</f>
      </c>
      <c r="D16" s="8" t="s">
        <v>520</v>
      </c>
    </row>
    <row r="18" spans="1:4" x14ac:dyDescent="0.25">
      <c r="A18" s="4" t="s">
        <v>529</v>
      </c>
      <c r="B18" s="4">
        <f>IF(COUNTIF(C6:C17,"⚠️ NG")=0,"✅ すべてOK","⚠️ NGあり")</f>
      </c>
      <c r="C18" s="4" t="s">
        <v>20</v>
      </c>
      <c r="D18" s="4" t="s">
        <v>20</v>
      </c>
    </row>
    <row r="20" spans="1:4" x14ac:dyDescent="0.25">
      <c r="A20" s="11" t="s">
        <v>530</v>
      </c>
      <c r="B20" s="11"/>
      <c r="C20" s="11"/>
      <c r="D20" s="11"/>
    </row>
    <row r="21" spans="1:4" x14ac:dyDescent="0.25">
      <c r="A21" s="11" t="s">
        <v>531</v>
      </c>
      <c r="B21" s="11"/>
      <c r="C21" s="11"/>
      <c r="D21" s="11"/>
    </row>
  </sheetData>
  <mergeCells count="5">
    <mergeCell ref="A1:D1"/>
    <mergeCell ref="A2:D2"/>
    <mergeCell ref="A3:D3"/>
    <mergeCell ref="A20:D20"/>
    <mergeCell ref="A21:D21"/>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FormatPr defaultRowHeight="15" outlineLevelRow="0" outlineLevelCol="0" x14ac:dyDescent="55"/>
  <cols>
    <col min="1" max="1" width="30" customWidth="1"/>
    <col min="2" max="2" width="22" customWidth="1"/>
    <col min="3" max="3" width="84" customWidth="1"/>
  </cols>
  <sheetData>
    <row r="1" spans="1:3" x14ac:dyDescent="0.25">
      <c r="A1" s="1" t="s">
        <v>0</v>
      </c>
      <c r="B1" s="1"/>
      <c r="C1" s="1"/>
    </row>
    <row r="2" spans="1:3" x14ac:dyDescent="0.25">
      <c r="A2" s="1" t="s">
        <v>66</v>
      </c>
      <c r="B2" s="1"/>
      <c r="C2" s="1"/>
    </row>
    <row r="3" spans="1:3" x14ac:dyDescent="0.25">
      <c r="A3" s="2" t="s">
        <v>2</v>
      </c>
      <c r="B3" s="2"/>
      <c r="C3" s="2"/>
    </row>
    <row r="5" spans="1:3" x14ac:dyDescent="0.25">
      <c r="A5" s="3" t="s">
        <v>18</v>
      </c>
      <c r="B5" s="3" t="s">
        <v>67</v>
      </c>
      <c r="C5" s="3" t="s">
        <v>5</v>
      </c>
    </row>
    <row r="6" spans="1:3" x14ac:dyDescent="0.25">
      <c r="A6" s="8" t="s">
        <v>68</v>
      </c>
      <c r="B6" s="9" t="s">
        <v>69</v>
      </c>
      <c r="C6" s="8" t="s">
        <v>20</v>
      </c>
    </row>
    <row r="7" spans="1:3" x14ac:dyDescent="0.25">
      <c r="A7" s="8" t="s">
        <v>70</v>
      </c>
      <c r="B7" s="9" t="s">
        <v>71</v>
      </c>
      <c r="C7" s="8" t="s">
        <v>20</v>
      </c>
    </row>
    <row r="8" spans="1:3" x14ac:dyDescent="0.25">
      <c r="A8" s="8" t="s">
        <v>72</v>
      </c>
      <c r="B8" s="9" t="s">
        <v>73</v>
      </c>
      <c r="C8" s="8" t="s">
        <v>74</v>
      </c>
    </row>
    <row r="9" spans="1:3" x14ac:dyDescent="0.25">
      <c r="A9" s="8" t="s">
        <v>75</v>
      </c>
      <c r="B9" s="10">
        <v>0.3062</v>
      </c>
      <c r="C9" s="8" t="s">
        <v>76</v>
      </c>
    </row>
    <row r="10" spans="1:3" x14ac:dyDescent="0.25">
      <c r="A10" s="8" t="s">
        <v>77</v>
      </c>
      <c r="B10" s="9" t="s">
        <v>78</v>
      </c>
      <c r="C10" s="8" t="s">
        <v>79</v>
      </c>
    </row>
    <row r="12" spans="1:3" x14ac:dyDescent="0.25">
      <c r="A12" s="1" t="s">
        <v>80</v>
      </c>
      <c r="B12" s="1"/>
      <c r="C12" s="1"/>
    </row>
    <row r="13" spans="1:3" x14ac:dyDescent="0.25">
      <c r="A13" s="11" t="s">
        <v>81</v>
      </c>
      <c r="B13" s="11"/>
      <c r="C13" s="11"/>
    </row>
    <row r="14" spans="1:3" x14ac:dyDescent="0.25">
      <c r="A14" s="3" t="s">
        <v>82</v>
      </c>
      <c r="B14" s="3" t="s">
        <v>83</v>
      </c>
      <c r="C14" s="3" t="s">
        <v>84</v>
      </c>
    </row>
    <row r="15" spans="1:3" x14ac:dyDescent="0.25">
      <c r="A15" s="8">
        <v>1</v>
      </c>
      <c r="B15" s="8" t="s">
        <v>85</v>
      </c>
      <c r="C15" s="8" t="s">
        <v>86</v>
      </c>
    </row>
    <row r="16" spans="1:3" x14ac:dyDescent="0.25">
      <c r="A16" s="8">
        <v>2</v>
      </c>
      <c r="B16" s="8" t="s">
        <v>87</v>
      </c>
      <c r="C16" s="8" t="s">
        <v>88</v>
      </c>
    </row>
    <row r="17" spans="1:3" x14ac:dyDescent="0.25">
      <c r="A17" s="8">
        <v>3</v>
      </c>
      <c r="B17" s="8" t="s">
        <v>89</v>
      </c>
      <c r="C17" s="8" t="s">
        <v>90</v>
      </c>
    </row>
    <row r="19" spans="1:3" x14ac:dyDescent="0.25">
      <c r="A19" s="3" t="s">
        <v>91</v>
      </c>
      <c r="B19" s="3" t="s">
        <v>4</v>
      </c>
      <c r="C19" s="3" t="s">
        <v>92</v>
      </c>
    </row>
    <row r="20" spans="1:3" x14ac:dyDescent="0.25">
      <c r="A20" s="8" t="s">
        <v>93</v>
      </c>
      <c r="B20" s="12">
        <v>0</v>
      </c>
      <c r="C20" s="8" t="s">
        <v>94</v>
      </c>
    </row>
    <row r="21" spans="1:3" x14ac:dyDescent="0.25">
      <c r="A21" s="8" t="s">
        <v>95</v>
      </c>
      <c r="B21" s="12">
        <v>58311.44</v>
      </c>
      <c r="C21" s="8" t="s">
        <v>94</v>
      </c>
    </row>
    <row r="22" spans="1:3" x14ac:dyDescent="0.25">
      <c r="A22" s="8" t="s">
        <v>96</v>
      </c>
      <c r="B22" s="12">
        <v>2400</v>
      </c>
      <c r="C22" s="8" t="s">
        <v>94</v>
      </c>
    </row>
    <row r="23" spans="1:3" x14ac:dyDescent="0.25">
      <c r="A23" s="8" t="s">
        <v>97</v>
      </c>
      <c r="B23" s="12">
        <v>259045.32</v>
      </c>
      <c r="C23" s="8" t="s">
        <v>94</v>
      </c>
    </row>
    <row r="24" spans="1:3" x14ac:dyDescent="0.25">
      <c r="A24" s="8" t="s">
        <v>98</v>
      </c>
      <c r="B24" s="12">
        <v>777308.99</v>
      </c>
      <c r="C24" s="8" t="s">
        <v>94</v>
      </c>
    </row>
    <row r="25" spans="1:3" x14ac:dyDescent="0.25">
      <c r="A25" s="8" t="s">
        <v>99</v>
      </c>
      <c r="B25" s="12">
        <v>-104502.4</v>
      </c>
      <c r="C25" s="8" t="s">
        <v>94</v>
      </c>
    </row>
    <row r="26" spans="1:3" x14ac:dyDescent="0.25">
      <c r="A26" s="8" t="s">
        <v>100</v>
      </c>
      <c r="B26" s="12">
        <v>-313050</v>
      </c>
      <c r="C26" s="8" t="s">
        <v>94</v>
      </c>
    </row>
    <row r="27" spans="1:3" x14ac:dyDescent="0.25">
      <c r="A27" s="8" t="s">
        <v>101</v>
      </c>
      <c r="B27" s="12">
        <v>160000</v>
      </c>
      <c r="C27" s="8" t="s">
        <v>94</v>
      </c>
    </row>
    <row r="28" spans="1:3" x14ac:dyDescent="0.25">
      <c r="A28" s="8" t="s">
        <v>102</v>
      </c>
      <c r="B28" s="12">
        <v>-70100.4</v>
      </c>
      <c r="C28" s="8" t="s">
        <v>94</v>
      </c>
    </row>
    <row r="30" spans="1:3" x14ac:dyDescent="0.25">
      <c r="A30" s="11" t="s">
        <v>24</v>
      </c>
      <c r="B30" s="11"/>
      <c r="C30" s="11"/>
    </row>
    <row r="31" spans="1:3" x14ac:dyDescent="0.25">
      <c r="A31" s="11" t="s">
        <v>103</v>
      </c>
      <c r="B31" s="11"/>
      <c r="C31" s="11"/>
    </row>
    <row r="32" spans="1:3" x14ac:dyDescent="0.25">
      <c r="A32" s="11" t="s">
        <v>104</v>
      </c>
      <c r="B32" s="11"/>
      <c r="C32" s="11"/>
    </row>
  </sheetData>
  <mergeCells count="8">
    <mergeCell ref="A1:C1"/>
    <mergeCell ref="A2:C2"/>
    <mergeCell ref="A3:C3"/>
    <mergeCell ref="A12:C12"/>
    <mergeCell ref="A13:C13"/>
    <mergeCell ref="A30:C30"/>
    <mergeCell ref="A31:C31"/>
    <mergeCell ref="A32:C32"/>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6"/>
  <sheetFormatPr defaultRowHeight="15" outlineLevelRow="0" outlineLevelCol="0" x14ac:dyDescent="55"/>
  <cols>
    <col min="1" max="1" width="10" customWidth="1"/>
    <col min="2" max="2" width="26" customWidth="1"/>
    <col min="3" max="3" width="20" customWidth="1"/>
    <col min="4" max="4" width="10" customWidth="1"/>
    <col min="5" max="5" width="12" customWidth="1"/>
    <col min="6" max="8" width="10" customWidth="1"/>
    <col min="9" max="10" width="12" customWidth="1"/>
    <col min="11" max="11" width="50" customWidth="1"/>
  </cols>
  <sheetData>
    <row r="1" spans="1:11" x14ac:dyDescent="0.25">
      <c r="A1" s="1" t="s">
        <v>0</v>
      </c>
      <c r="B1" s="1"/>
      <c r="C1" s="1"/>
      <c r="D1" s="1"/>
      <c r="E1" s="1"/>
      <c r="F1" s="1"/>
      <c r="G1" s="1"/>
      <c r="H1" s="1"/>
      <c r="I1" s="1"/>
      <c r="J1" s="1"/>
      <c r="K1" s="1"/>
    </row>
    <row r="2" spans="1:11" x14ac:dyDescent="0.25">
      <c r="A2" s="1" t="s">
        <v>105</v>
      </c>
      <c r="B2" s="1"/>
      <c r="C2" s="1"/>
      <c r="D2" s="1"/>
      <c r="E2" s="1"/>
      <c r="F2" s="1"/>
      <c r="G2" s="1"/>
      <c r="H2" s="1"/>
      <c r="I2" s="1"/>
      <c r="J2" s="1"/>
      <c r="K2" s="1"/>
    </row>
    <row r="3" spans="1:11" x14ac:dyDescent="0.25">
      <c r="A3" s="2" t="s">
        <v>2</v>
      </c>
      <c r="B3" s="2"/>
      <c r="C3" s="2"/>
      <c r="D3" s="2"/>
      <c r="E3" s="2"/>
      <c r="F3" s="2"/>
      <c r="G3" s="2"/>
      <c r="H3" s="2"/>
      <c r="I3" s="2"/>
      <c r="J3" s="2"/>
      <c r="K3" s="2"/>
    </row>
    <row r="5" spans="1:11" x14ac:dyDescent="0.25">
      <c r="A5" s="3" t="s">
        <v>106</v>
      </c>
      <c r="B5" s="3" t="s">
        <v>107</v>
      </c>
      <c r="C5" s="3" t="s">
        <v>108</v>
      </c>
      <c r="D5" s="3" t="s">
        <v>109</v>
      </c>
      <c r="E5" s="3" t="s">
        <v>110</v>
      </c>
      <c r="F5" s="3" t="s">
        <v>111</v>
      </c>
      <c r="G5" s="3" t="s">
        <v>112</v>
      </c>
      <c r="H5" s="3" t="s">
        <v>113</v>
      </c>
      <c r="I5" s="3" t="s">
        <v>114</v>
      </c>
      <c r="J5" s="3" t="s">
        <v>115</v>
      </c>
      <c r="K5" s="3" t="s">
        <v>116</v>
      </c>
    </row>
    <row r="6" spans="1:11" x14ac:dyDescent="0.25">
      <c r="A6" s="8" t="s">
        <v>117</v>
      </c>
      <c r="B6" s="8" t="s">
        <v>118</v>
      </c>
      <c r="C6" s="8" t="s">
        <v>119</v>
      </c>
      <c r="D6" s="8" t="s">
        <v>120</v>
      </c>
      <c r="E6" s="13" t="s">
        <v>121</v>
      </c>
      <c r="F6" s="13" t="s">
        <v>122</v>
      </c>
      <c r="G6" s="14">
        <v>60</v>
      </c>
      <c r="H6" s="15">
        <v>4500</v>
      </c>
      <c r="I6" s="8" t="s">
        <v>20</v>
      </c>
      <c r="J6" s="8">
        <f>IF(D6="","—",IF(COUNTIF('05_移行仕訳明細'!$K$6:$K$118,A6)&gt;0,"あり","⚠️ 無し"))</f>
      </c>
      <c r="K6" s="8" t="s">
        <v>123</v>
      </c>
    </row>
    <row r="7" spans="1:11" x14ac:dyDescent="0.25">
      <c r="A7" s="8" t="s">
        <v>124</v>
      </c>
      <c r="B7" s="8" t="s">
        <v>125</v>
      </c>
      <c r="C7" s="8" t="s">
        <v>126</v>
      </c>
      <c r="D7" s="8" t="s">
        <v>127</v>
      </c>
      <c r="E7" s="13" t="s">
        <v>121</v>
      </c>
      <c r="F7" s="13" t="s">
        <v>121</v>
      </c>
      <c r="G7" s="14">
        <v>96</v>
      </c>
      <c r="H7" s="15">
        <v>8200</v>
      </c>
      <c r="I7" s="8" t="s">
        <v>128</v>
      </c>
      <c r="J7" s="8">
        <f>IF(D7="","—",IF(COUNTIF('05_移行仕訳明細'!$K$6:$K$118,A7)&gt;0,"あり","⚠️ 無し"))</f>
      </c>
      <c r="K7" s="8" t="s">
        <v>129</v>
      </c>
    </row>
    <row r="8" spans="1:11" x14ac:dyDescent="0.25">
      <c r="A8" s="8" t="s">
        <v>130</v>
      </c>
      <c r="B8" s="8" t="s">
        <v>131</v>
      </c>
      <c r="C8" s="8" t="s">
        <v>132</v>
      </c>
      <c r="D8" s="8" t="s">
        <v>133</v>
      </c>
      <c r="E8" s="13" t="s">
        <v>121</v>
      </c>
      <c r="F8" s="13" t="s">
        <v>122</v>
      </c>
      <c r="G8" s="14">
        <v>36</v>
      </c>
      <c r="H8" s="15">
        <v>1800</v>
      </c>
      <c r="I8" s="8" t="s">
        <v>20</v>
      </c>
      <c r="J8" s="8">
        <f>IF(D8="","—",IF(COUNTIF('05_移行仕訳明細'!$K$6:$K$118,A8)&gt;0,"あり","⚠️ 無し"))</f>
      </c>
      <c r="K8" s="8" t="s">
        <v>134</v>
      </c>
    </row>
    <row r="9" spans="1:11" x14ac:dyDescent="0.25">
      <c r="A9" s="8" t="s">
        <v>135</v>
      </c>
      <c r="B9" s="8" t="s">
        <v>136</v>
      </c>
      <c r="C9" s="8" t="s">
        <v>132</v>
      </c>
      <c r="D9" s="8" t="s">
        <v>137</v>
      </c>
      <c r="E9" s="13" t="s">
        <v>121</v>
      </c>
      <c r="F9" s="13" t="s">
        <v>122</v>
      </c>
      <c r="G9" s="14">
        <v>48</v>
      </c>
      <c r="H9" s="15">
        <v>950</v>
      </c>
      <c r="I9" s="8" t="s">
        <v>20</v>
      </c>
      <c r="J9" s="8">
        <f>IF(D9="","—",IF(COUNTIF('05_移行仕訳明細'!$K$6:$K$118,A9)&gt;0,"あり","⚠️ 無し"))</f>
      </c>
      <c r="K9" s="8" t="s">
        <v>20</v>
      </c>
    </row>
    <row r="10" spans="1:11" x14ac:dyDescent="0.25">
      <c r="A10" s="8" t="s">
        <v>138</v>
      </c>
      <c r="B10" s="8" t="s">
        <v>139</v>
      </c>
      <c r="C10" s="8" t="s">
        <v>140</v>
      </c>
      <c r="D10" s="8" t="s">
        <v>141</v>
      </c>
      <c r="E10" s="13" t="s">
        <v>121</v>
      </c>
      <c r="F10" s="13" t="s">
        <v>122</v>
      </c>
      <c r="G10" s="14">
        <v>30</v>
      </c>
      <c r="H10" s="15">
        <v>320</v>
      </c>
      <c r="I10" s="8" t="s">
        <v>20</v>
      </c>
      <c r="J10" s="8">
        <f>IF(D10="","—",IF(COUNTIF('05_移行仕訳明細'!$K$6:$K$118,A10)&gt;0,"あり","⚠️ 無し"))</f>
      </c>
      <c r="K10" s="8" t="s">
        <v>142</v>
      </c>
    </row>
    <row r="11" spans="1:11" x14ac:dyDescent="0.25">
      <c r="A11" s="8" t="s">
        <v>143</v>
      </c>
      <c r="B11" s="8" t="s">
        <v>144</v>
      </c>
      <c r="C11" s="8" t="s">
        <v>145</v>
      </c>
      <c r="D11" s="8" t="s">
        <v>146</v>
      </c>
      <c r="E11" s="13" t="s">
        <v>121</v>
      </c>
      <c r="F11" s="13" t="s">
        <v>122</v>
      </c>
      <c r="G11" s="14">
        <v>24</v>
      </c>
      <c r="H11" s="15">
        <v>85</v>
      </c>
      <c r="I11" s="8" t="s">
        <v>20</v>
      </c>
      <c r="J11" s="8">
        <f>IF(D11="","—",IF(COUNTIF('05_移行仕訳明細'!$K$6:$K$118,A11)&gt;0,"あり","⚠️ 無し"))</f>
      </c>
      <c r="K11" s="8" t="s">
        <v>147</v>
      </c>
    </row>
    <row r="12" spans="1:11" x14ac:dyDescent="0.25">
      <c r="A12" s="8" t="s">
        <v>148</v>
      </c>
      <c r="B12" s="8" t="s">
        <v>149</v>
      </c>
      <c r="C12" s="8" t="s">
        <v>150</v>
      </c>
      <c r="D12" s="8" t="s">
        <v>151</v>
      </c>
      <c r="E12" s="13" t="s">
        <v>121</v>
      </c>
      <c r="F12" s="13" t="s">
        <v>122</v>
      </c>
      <c r="G12" s="14">
        <v>18</v>
      </c>
      <c r="H12" s="15">
        <v>210</v>
      </c>
      <c r="I12" s="8" t="s">
        <v>20</v>
      </c>
      <c r="J12" s="8">
        <f>IF(D12="","—",IF(COUNTIF('05_移行仕訳明細'!$K$6:$K$118,A12)&gt;0,"あり","⚠️ 無し"))</f>
      </c>
      <c r="K12" s="8" t="s">
        <v>20</v>
      </c>
    </row>
    <row r="13" spans="1:11" x14ac:dyDescent="0.25">
      <c r="A13" s="8" t="s">
        <v>152</v>
      </c>
      <c r="B13" s="8" t="s">
        <v>153</v>
      </c>
      <c r="C13" s="8" t="s">
        <v>154</v>
      </c>
      <c r="D13" s="8" t="s">
        <v>155</v>
      </c>
      <c r="E13" s="13" t="s">
        <v>121</v>
      </c>
      <c r="F13" s="13" t="s">
        <v>122</v>
      </c>
      <c r="G13" s="14">
        <v>10</v>
      </c>
      <c r="H13" s="15">
        <v>600</v>
      </c>
      <c r="I13" s="8" t="s">
        <v>20</v>
      </c>
      <c r="J13" s="8">
        <f>IF(D13="","—",IF(COUNTIF('05_移行仕訳明細'!$K$6:$K$118,A13)&gt;0,"あり","⚠️ 無し"))</f>
      </c>
      <c r="K13" s="8" t="s">
        <v>156</v>
      </c>
    </row>
    <row r="14" spans="1:11" x14ac:dyDescent="0.25">
      <c r="A14" s="8" t="s">
        <v>157</v>
      </c>
      <c r="B14" s="8" t="s">
        <v>158</v>
      </c>
      <c r="C14" s="8" t="s">
        <v>159</v>
      </c>
      <c r="D14" s="8" t="s">
        <v>20</v>
      </c>
      <c r="E14" s="13" t="s">
        <v>121</v>
      </c>
      <c r="F14" s="13" t="s">
        <v>121</v>
      </c>
      <c r="G14" s="14">
        <v>96</v>
      </c>
      <c r="H14" s="15">
        <v>0</v>
      </c>
      <c r="I14" s="8" t="s">
        <v>20</v>
      </c>
      <c r="J14" s="8">
        <f>IF(D14="","—",IF(COUNTIF('05_移行仕訳明細'!$K$6:$K$118,A14)&gt;0,"あり","⚠️ 無し"))</f>
      </c>
      <c r="K14" s="8" t="s">
        <v>160</v>
      </c>
    </row>
    <row r="15" spans="1:11" x14ac:dyDescent="0.25">
      <c r="A15" s="8" t="s">
        <v>161</v>
      </c>
      <c r="B15" s="8" t="s">
        <v>162</v>
      </c>
      <c r="C15" s="8" t="s">
        <v>163</v>
      </c>
      <c r="D15" s="8" t="s">
        <v>20</v>
      </c>
      <c r="E15" s="13" t="s">
        <v>122</v>
      </c>
      <c r="F15" s="13" t="s">
        <v>122</v>
      </c>
      <c r="G15" s="14" t="s">
        <v>20</v>
      </c>
      <c r="H15" s="15" t="s">
        <v>20</v>
      </c>
      <c r="I15" s="8" t="s">
        <v>20</v>
      </c>
      <c r="J15" s="8">
        <f>IF(D15="","—",IF(COUNTIF('05_移行仕訳明細'!$K$6:$K$118,A15)&gt;0,"あり","⚠️ 無し"))</f>
      </c>
      <c r="K15" s="8" t="s">
        <v>164</v>
      </c>
    </row>
    <row r="16" spans="1:11" x14ac:dyDescent="0.25">
      <c r="A16" s="8" t="s">
        <v>165</v>
      </c>
      <c r="B16" s="8" t="s">
        <v>166</v>
      </c>
      <c r="C16" s="8" t="s">
        <v>167</v>
      </c>
      <c r="D16" s="8" t="s">
        <v>20</v>
      </c>
      <c r="E16" s="13" t="s">
        <v>122</v>
      </c>
      <c r="F16" s="13" t="s">
        <v>122</v>
      </c>
      <c r="G16" s="14" t="s">
        <v>20</v>
      </c>
      <c r="H16" s="15" t="s">
        <v>20</v>
      </c>
      <c r="I16" s="8" t="s">
        <v>20</v>
      </c>
      <c r="J16" s="8">
        <f>IF(D16="","—",IF(COUNTIF('05_移行仕訳明細'!$K$6:$K$118,A16)&gt;0,"あり","⚠️ 無し"))</f>
      </c>
      <c r="K16" s="8" t="s">
        <v>168</v>
      </c>
    </row>
    <row r="17" spans="1:11" x14ac:dyDescent="0.25">
      <c r="A17" s="8" t="s">
        <v>169</v>
      </c>
      <c r="B17" s="8" t="s">
        <v>170</v>
      </c>
      <c r="C17" s="8" t="s">
        <v>126</v>
      </c>
      <c r="D17" s="8" t="s">
        <v>20</v>
      </c>
      <c r="E17" s="13" t="s">
        <v>122</v>
      </c>
      <c r="F17" s="13" t="s">
        <v>121</v>
      </c>
      <c r="G17" s="14">
        <v>240</v>
      </c>
      <c r="H17" s="15">
        <v>0</v>
      </c>
      <c r="I17" s="8" t="s">
        <v>171</v>
      </c>
      <c r="J17" s="8">
        <f>IF(D17="","—",IF(COUNTIF('05_移行仕訳明細'!$K$6:$K$118,A17)&gt;0,"あり","⚠️ 無し"))</f>
      </c>
      <c r="K17" s="8" t="s">
        <v>172</v>
      </c>
    </row>
    <row r="19" spans="1:11" x14ac:dyDescent="0.25">
      <c r="A19" s="3" t="s">
        <v>114</v>
      </c>
      <c r="B19" s="3" t="s">
        <v>173</v>
      </c>
      <c r="C19" s="3" t="s">
        <v>174</v>
      </c>
      <c r="D19" s="3" t="s">
        <v>175</v>
      </c>
      <c r="E19" s="3" t="s">
        <v>176</v>
      </c>
      <c r="F19" s="3" t="s">
        <v>106</v>
      </c>
      <c r="G19" s="3" t="s">
        <v>177</v>
      </c>
      <c r="H19" s="3" t="s">
        <v>178</v>
      </c>
      <c r="I19" s="3" t="s">
        <v>20</v>
      </c>
      <c r="J19" s="3" t="s">
        <v>20</v>
      </c>
      <c r="K19" s="3" t="s">
        <v>116</v>
      </c>
    </row>
    <row r="20" spans="1:11" x14ac:dyDescent="0.25">
      <c r="A20" s="8" t="s">
        <v>179</v>
      </c>
      <c r="B20" s="8" t="s">
        <v>180</v>
      </c>
      <c r="C20" s="15">
        <v>620000</v>
      </c>
      <c r="D20" s="15">
        <v>620000</v>
      </c>
      <c r="E20" s="13" t="s">
        <v>122</v>
      </c>
      <c r="F20" s="8" t="s">
        <v>20</v>
      </c>
      <c r="G20" s="8" t="s">
        <v>181</v>
      </c>
      <c r="H20" s="8">
        <f>IF(COUNTIF('05_移行仕訳明細'!$L$6:$L$118,A20)&gt;0,"あり","—")</f>
      </c>
      <c r="I20" s="8" t="s">
        <v>20</v>
      </c>
      <c r="J20" s="8" t="s">
        <v>20</v>
      </c>
      <c r="K20" s="8" t="s">
        <v>182</v>
      </c>
    </row>
    <row r="21" spans="1:11" x14ac:dyDescent="0.25">
      <c r="A21" s="8" t="s">
        <v>183</v>
      </c>
      <c r="B21" s="8" t="s">
        <v>184</v>
      </c>
      <c r="C21" s="15">
        <v>930000</v>
      </c>
      <c r="D21" s="15">
        <v>990000</v>
      </c>
      <c r="E21" s="13" t="s">
        <v>122</v>
      </c>
      <c r="F21" s="8" t="s">
        <v>20</v>
      </c>
      <c r="G21" s="8" t="s">
        <v>181</v>
      </c>
      <c r="H21" s="8">
        <f>IF(COUNTIF('05_移行仕訳明細'!$L$6:$L$118,A21)&gt;0,"あり","—")</f>
      </c>
      <c r="I21" s="8" t="s">
        <v>20</v>
      </c>
      <c r="J21" s="8" t="s">
        <v>20</v>
      </c>
      <c r="K21" s="8" t="s">
        <v>185</v>
      </c>
    </row>
    <row r="22" spans="1:11" x14ac:dyDescent="0.25">
      <c r="A22" s="8" t="s">
        <v>186</v>
      </c>
      <c r="B22" s="8" t="s">
        <v>187</v>
      </c>
      <c r="C22" s="15">
        <v>90000</v>
      </c>
      <c r="D22" s="15">
        <v>90000</v>
      </c>
      <c r="E22" s="13" t="s">
        <v>122</v>
      </c>
      <c r="F22" s="8" t="s">
        <v>20</v>
      </c>
      <c r="G22" s="8" t="s">
        <v>181</v>
      </c>
      <c r="H22" s="8">
        <f>IF(COUNTIF('05_移行仕訳明細'!$L$6:$L$118,A22)&gt;0,"あり","—")</f>
      </c>
      <c r="I22" s="8" t="s">
        <v>20</v>
      </c>
      <c r="J22" s="8" t="s">
        <v>20</v>
      </c>
      <c r="K22" s="8" t="s">
        <v>20</v>
      </c>
    </row>
    <row r="23" spans="1:11" x14ac:dyDescent="0.25">
      <c r="A23" s="8" t="s">
        <v>188</v>
      </c>
      <c r="B23" s="8" t="s">
        <v>189</v>
      </c>
      <c r="C23" s="15">
        <v>160000</v>
      </c>
      <c r="D23" s="15">
        <v>160000</v>
      </c>
      <c r="E23" s="13" t="s">
        <v>122</v>
      </c>
      <c r="F23" s="8" t="s">
        <v>20</v>
      </c>
      <c r="G23" s="8" t="s">
        <v>181</v>
      </c>
      <c r="H23" s="8">
        <f>IF(COUNTIF('05_移行仕訳明細'!$L$6:$L$118,A23)&gt;0,"あり","—")</f>
      </c>
      <c r="I23" s="8" t="s">
        <v>20</v>
      </c>
      <c r="J23" s="8" t="s">
        <v>20</v>
      </c>
      <c r="K23" s="8" t="s">
        <v>20</v>
      </c>
    </row>
    <row r="24" spans="1:11" x14ac:dyDescent="0.25">
      <c r="A24" s="8" t="s">
        <v>190</v>
      </c>
      <c r="B24" s="8" t="s">
        <v>191</v>
      </c>
      <c r="C24" s="15">
        <v>50000</v>
      </c>
      <c r="D24" s="15">
        <v>50000</v>
      </c>
      <c r="E24" s="13" t="s">
        <v>122</v>
      </c>
      <c r="F24" s="8" t="s">
        <v>20</v>
      </c>
      <c r="G24" s="8" t="s">
        <v>181</v>
      </c>
      <c r="H24" s="8">
        <f>IF(COUNTIF('05_移行仕訳明細'!$L$6:$L$118,A24)&gt;0,"あり","—")</f>
      </c>
      <c r="I24" s="8" t="s">
        <v>20</v>
      </c>
      <c r="J24" s="8" t="s">
        <v>20</v>
      </c>
      <c r="K24" s="8" t="s">
        <v>192</v>
      </c>
    </row>
    <row r="25" spans="1:11" x14ac:dyDescent="0.25">
      <c r="A25" s="8" t="s">
        <v>128</v>
      </c>
      <c r="B25" s="8" t="s">
        <v>193</v>
      </c>
      <c r="C25" s="15">
        <v>280000</v>
      </c>
      <c r="D25" s="15">
        <v>0</v>
      </c>
      <c r="E25" s="13" t="s">
        <v>121</v>
      </c>
      <c r="F25" s="8" t="s">
        <v>124</v>
      </c>
      <c r="G25" s="8" t="s">
        <v>194</v>
      </c>
      <c r="H25" s="8">
        <f>IF(COUNTIF('05_移行仕訳明細'!$L$6:$L$118,A25)&gt;0,"あり","—")</f>
      </c>
      <c r="I25" s="8" t="s">
        <v>20</v>
      </c>
      <c r="J25" s="8" t="s">
        <v>20</v>
      </c>
      <c r="K25" s="8" t="s">
        <v>195</v>
      </c>
    </row>
    <row r="26" spans="1:11" x14ac:dyDescent="0.25">
      <c r="A26" s="8" t="s">
        <v>196</v>
      </c>
      <c r="B26" s="8" t="s">
        <v>197</v>
      </c>
      <c r="C26" s="15">
        <v>540000</v>
      </c>
      <c r="D26" s="15">
        <v>560000</v>
      </c>
      <c r="E26" s="13" t="s">
        <v>122</v>
      </c>
      <c r="F26" s="8" t="s">
        <v>20</v>
      </c>
      <c r="G26" s="8" t="s">
        <v>194</v>
      </c>
      <c r="H26" s="8">
        <f>IF(COUNTIF('05_移行仕訳明細'!$L$6:$L$118,A26)&gt;0,"あり","—")</f>
      </c>
      <c r="I26" s="8" t="s">
        <v>20</v>
      </c>
      <c r="J26" s="8" t="s">
        <v>20</v>
      </c>
      <c r="K26" s="8" t="s">
        <v>20</v>
      </c>
    </row>
    <row r="27" spans="1:11" x14ac:dyDescent="0.25">
      <c r="A27" s="8" t="s">
        <v>198</v>
      </c>
      <c r="B27" s="8" t="s">
        <v>199</v>
      </c>
      <c r="C27" s="15">
        <v>120000</v>
      </c>
      <c r="D27" s="15">
        <v>120000</v>
      </c>
      <c r="E27" s="13" t="s">
        <v>122</v>
      </c>
      <c r="F27" s="8" t="s">
        <v>20</v>
      </c>
      <c r="G27" s="8" t="s">
        <v>194</v>
      </c>
      <c r="H27" s="8">
        <f>IF(COUNTIF('05_移行仕訳明細'!$L$6:$L$118,A27)&gt;0,"あり","—")</f>
      </c>
      <c r="I27" s="8" t="s">
        <v>20</v>
      </c>
      <c r="J27" s="8" t="s">
        <v>20</v>
      </c>
      <c r="K27" s="8" t="s">
        <v>20</v>
      </c>
    </row>
    <row r="28" spans="1:11" x14ac:dyDescent="0.25">
      <c r="A28" s="8" t="s">
        <v>171</v>
      </c>
      <c r="B28" s="8" t="s">
        <v>200</v>
      </c>
      <c r="C28" s="15">
        <v>0</v>
      </c>
      <c r="D28" s="15">
        <v>0</v>
      </c>
      <c r="E28" s="13" t="s">
        <v>122</v>
      </c>
      <c r="F28" s="8" t="s">
        <v>169</v>
      </c>
      <c r="G28" s="8" t="s">
        <v>194</v>
      </c>
      <c r="H28" s="8">
        <f>IF(COUNTIF('05_移行仕訳明細'!$L$6:$L$118,A28)&gt;0,"あり","—")</f>
      </c>
      <c r="I28" s="8" t="s">
        <v>20</v>
      </c>
      <c r="J28" s="8" t="s">
        <v>20</v>
      </c>
      <c r="K28" s="8" t="s">
        <v>201</v>
      </c>
    </row>
    <row r="29" spans="1:11" x14ac:dyDescent="0.25">
      <c r="A29" s="8" t="s">
        <v>202</v>
      </c>
      <c r="B29" s="8" t="s">
        <v>203</v>
      </c>
      <c r="C29" s="15">
        <v>320000</v>
      </c>
      <c r="D29" s="15">
        <v>320000</v>
      </c>
      <c r="E29" s="13" t="s">
        <v>122</v>
      </c>
      <c r="F29" s="8" t="s">
        <v>20</v>
      </c>
      <c r="G29" s="8" t="s">
        <v>204</v>
      </c>
      <c r="H29" s="8">
        <f>IF(COUNTIF('05_移行仕訳明細'!$L$6:$L$118,A29)&gt;0,"あり","—")</f>
      </c>
      <c r="I29" s="8" t="s">
        <v>20</v>
      </c>
      <c r="J29" s="8" t="s">
        <v>20</v>
      </c>
      <c r="K29" s="8" t="s">
        <v>205</v>
      </c>
    </row>
    <row r="30" spans="1:11" x14ac:dyDescent="0.25">
      <c r="A30" s="8" t="s">
        <v>206</v>
      </c>
      <c r="B30" s="8" t="s">
        <v>207</v>
      </c>
      <c r="C30" s="15">
        <v>150000</v>
      </c>
      <c r="D30" s="15">
        <v>150000</v>
      </c>
      <c r="E30" s="13" t="s">
        <v>122</v>
      </c>
      <c r="F30" s="8" t="s">
        <v>20</v>
      </c>
      <c r="G30" s="8" t="s">
        <v>204</v>
      </c>
      <c r="H30" s="8">
        <f>IF(COUNTIF('05_移行仕訳明細'!$L$6:$L$118,A30)&gt;0,"あり","—")</f>
      </c>
      <c r="I30" s="8" t="s">
        <v>20</v>
      </c>
      <c r="J30" s="8" t="s">
        <v>20</v>
      </c>
      <c r="K30" s="8" t="s">
        <v>20</v>
      </c>
    </row>
    <row r="31" spans="1:11" x14ac:dyDescent="0.25">
      <c r="A31" s="8" t="s">
        <v>208</v>
      </c>
      <c r="B31" s="8" t="s">
        <v>209</v>
      </c>
      <c r="C31" s="15">
        <v>30000</v>
      </c>
      <c r="D31" s="15">
        <v>30000</v>
      </c>
      <c r="E31" s="13" t="s">
        <v>122</v>
      </c>
      <c r="F31" s="8" t="s">
        <v>20</v>
      </c>
      <c r="G31" s="8" t="s">
        <v>204</v>
      </c>
      <c r="H31" s="8">
        <f>IF(COUNTIF('05_移行仕訳明細'!$L$6:$L$118,A31)&gt;0,"あり","—")</f>
      </c>
      <c r="I31" s="8" t="s">
        <v>20</v>
      </c>
      <c r="J31" s="8" t="s">
        <v>20</v>
      </c>
      <c r="K31" s="8" t="s">
        <v>20</v>
      </c>
    </row>
    <row r="32" spans="1:11" x14ac:dyDescent="0.25">
      <c r="A32" s="8" t="s">
        <v>210</v>
      </c>
      <c r="B32" s="8" t="s">
        <v>211</v>
      </c>
      <c r="C32" s="15">
        <v>20000</v>
      </c>
      <c r="D32" s="15">
        <v>20000</v>
      </c>
      <c r="E32" s="13" t="s">
        <v>122</v>
      </c>
      <c r="F32" s="8" t="s">
        <v>157</v>
      </c>
      <c r="G32" s="8" t="s">
        <v>204</v>
      </c>
      <c r="H32" s="8">
        <f>IF(COUNTIF('05_移行仕訳明細'!$L$6:$L$118,A32)&gt;0,"あり","—")</f>
      </c>
      <c r="I32" s="8" t="s">
        <v>20</v>
      </c>
      <c r="J32" s="8" t="s">
        <v>20</v>
      </c>
      <c r="K32" s="8" t="s">
        <v>212</v>
      </c>
    </row>
    <row r="33" spans="1:11" x14ac:dyDescent="0.25">
      <c r="A33" s="8" t="s">
        <v>213</v>
      </c>
      <c r="B33" s="8" t="s">
        <v>214</v>
      </c>
      <c r="C33" s="15">
        <v>280000</v>
      </c>
      <c r="D33" s="15">
        <v>280000</v>
      </c>
      <c r="E33" s="13" t="s">
        <v>122</v>
      </c>
      <c r="F33" s="8" t="s">
        <v>20</v>
      </c>
      <c r="G33" s="8" t="s">
        <v>215</v>
      </c>
      <c r="H33" s="8">
        <f>IF(COUNTIF('05_移行仕訳明細'!$L$6:$L$118,A33)&gt;0,"あり","—")</f>
      </c>
      <c r="I33" s="8" t="s">
        <v>20</v>
      </c>
      <c r="J33" s="8" t="s">
        <v>20</v>
      </c>
      <c r="K33" s="8" t="s">
        <v>20</v>
      </c>
    </row>
    <row r="35" spans="1:11" x14ac:dyDescent="0.25">
      <c r="A35" s="11" t="s">
        <v>216</v>
      </c>
      <c r="B35" s="11"/>
      <c r="C35" s="11"/>
      <c r="D35" s="11"/>
      <c r="E35" s="11"/>
      <c r="F35" s="11"/>
      <c r="G35" s="11"/>
      <c r="H35" s="11"/>
      <c r="I35" s="11"/>
      <c r="J35" s="11"/>
      <c r="K35" s="11"/>
    </row>
    <row r="36" spans="1:11" x14ac:dyDescent="0.25">
      <c r="A36" s="11" t="s">
        <v>217</v>
      </c>
      <c r="B36" s="11"/>
      <c r="C36" s="11"/>
      <c r="D36" s="11"/>
      <c r="E36" s="11"/>
      <c r="F36" s="11"/>
      <c r="G36" s="11"/>
      <c r="H36" s="11"/>
      <c r="I36" s="11"/>
      <c r="J36" s="11"/>
      <c r="K36" s="11"/>
    </row>
  </sheetData>
  <mergeCells count="5">
    <mergeCell ref="A1:K1"/>
    <mergeCell ref="A2:K2"/>
    <mergeCell ref="A3:K3"/>
    <mergeCell ref="A35:K35"/>
    <mergeCell ref="A36:K36"/>
  </mergeCell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FormatPr defaultRowHeight="15" outlineLevelRow="0" outlineLevelCol="0" x14ac:dyDescent="55"/>
  <cols>
    <col min="1" max="1" width="16" customWidth="1"/>
    <col min="2" max="2" width="14" customWidth="1"/>
    <col min="3" max="3" width="30" customWidth="1"/>
    <col min="4" max="4" width="90" customWidth="1"/>
  </cols>
  <sheetData>
    <row r="1" spans="1:4" x14ac:dyDescent="0.25">
      <c r="A1" s="1" t="s">
        <v>0</v>
      </c>
      <c r="B1" s="1"/>
      <c r="C1" s="1"/>
      <c r="D1" s="1"/>
    </row>
    <row r="2" spans="1:4" x14ac:dyDescent="0.25">
      <c r="A2" s="1" t="s">
        <v>218</v>
      </c>
      <c r="B2" s="1"/>
      <c r="C2" s="1"/>
      <c r="D2" s="1"/>
    </row>
    <row r="3" spans="1:4" x14ac:dyDescent="0.25">
      <c r="A3" s="2" t="s">
        <v>2</v>
      </c>
      <c r="B3" s="2"/>
      <c r="C3" s="2"/>
      <c r="D3" s="2"/>
    </row>
    <row r="5" spans="1:4" x14ac:dyDescent="0.25">
      <c r="A5" s="3" t="s">
        <v>219</v>
      </c>
      <c r="B5" s="3" t="s">
        <v>220</v>
      </c>
      <c r="C5" s="3" t="s">
        <v>221</v>
      </c>
      <c r="D5" s="3" t="s">
        <v>19</v>
      </c>
    </row>
    <row r="6" spans="1:4" x14ac:dyDescent="0.25">
      <c r="A6" s="16" t="s">
        <v>222</v>
      </c>
      <c r="B6" s="16" t="s">
        <v>223</v>
      </c>
      <c r="C6" s="16" t="s">
        <v>224</v>
      </c>
      <c r="D6" s="16" t="s">
        <v>225</v>
      </c>
    </row>
    <row r="7" spans="1:4" x14ac:dyDescent="0.25">
      <c r="A7" s="16" t="s">
        <v>222</v>
      </c>
      <c r="B7" s="16" t="s">
        <v>226</v>
      </c>
      <c r="C7" s="16" t="s">
        <v>224</v>
      </c>
      <c r="D7" s="16" t="s">
        <v>227</v>
      </c>
    </row>
    <row r="8" spans="1:4" x14ac:dyDescent="0.25">
      <c r="A8" s="16" t="s">
        <v>222</v>
      </c>
      <c r="B8" s="16" t="s">
        <v>228</v>
      </c>
      <c r="C8" s="16" t="s">
        <v>224</v>
      </c>
      <c r="D8" s="16" t="s">
        <v>229</v>
      </c>
    </row>
    <row r="10" spans="1:4" x14ac:dyDescent="0.25">
      <c r="A10" s="4" t="s">
        <v>230</v>
      </c>
      <c r="B10" s="17">
        <f>COUNTIF(A6:A8,"母集団の穴")+COUNTIF(A6:A8,"金額の不一致")</f>
      </c>
      <c r="C10" s="4" t="s">
        <v>20</v>
      </c>
      <c r="D10" s="4" t="s">
        <v>20</v>
      </c>
    </row>
    <row r="12" spans="1:4" x14ac:dyDescent="0.25">
      <c r="A12" s="11" t="s">
        <v>231</v>
      </c>
      <c r="B12" s="11"/>
      <c r="C12" s="11"/>
      <c r="D12" s="11"/>
    </row>
    <row r="13" spans="1:4" x14ac:dyDescent="0.25">
      <c r="A13" s="11" t="s">
        <v>232</v>
      </c>
      <c r="B13" s="11"/>
      <c r="C13" s="11"/>
      <c r="D13" s="11"/>
    </row>
  </sheetData>
  <mergeCells count="5">
    <mergeCell ref="A1:D1"/>
    <mergeCell ref="A2:D2"/>
    <mergeCell ref="A3:D3"/>
    <mergeCell ref="A12:D12"/>
    <mergeCell ref="A13:D13"/>
  </mergeCell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FormatPr defaultRowHeight="15" outlineLevelRow="0" outlineLevelCol="0" x14ac:dyDescent="55"/>
  <cols>
    <col min="1" max="1" width="12" customWidth="1"/>
    <col min="2" max="2" width="22" customWidth="1"/>
    <col min="3" max="3" width="24" customWidth="1"/>
    <col min="4" max="6" width="12" customWidth="1"/>
    <col min="7" max="7" width="56" customWidth="1"/>
  </cols>
  <sheetData>
    <row r="1" spans="1:7" x14ac:dyDescent="0.25">
      <c r="A1" s="1" t="s">
        <v>0</v>
      </c>
      <c r="B1" s="1"/>
      <c r="C1" s="1"/>
      <c r="D1" s="1"/>
      <c r="E1" s="1"/>
      <c r="F1" s="1"/>
      <c r="G1" s="1"/>
    </row>
    <row r="2" spans="1:7" x14ac:dyDescent="0.25">
      <c r="A2" s="1" t="s">
        <v>233</v>
      </c>
      <c r="B2" s="1"/>
      <c r="C2" s="1"/>
      <c r="D2" s="1"/>
      <c r="E2" s="1"/>
      <c r="F2" s="1"/>
      <c r="G2" s="1"/>
    </row>
    <row r="3" spans="1:7" x14ac:dyDescent="0.25">
      <c r="A3" s="2" t="s">
        <v>2</v>
      </c>
      <c r="B3" s="2"/>
      <c r="C3" s="2"/>
      <c r="D3" s="2"/>
      <c r="E3" s="2"/>
      <c r="F3" s="2"/>
      <c r="G3" s="2"/>
    </row>
    <row r="5" spans="1:7" x14ac:dyDescent="0.25">
      <c r="A5" s="3" t="s">
        <v>234</v>
      </c>
      <c r="B5" s="3" t="s">
        <v>235</v>
      </c>
      <c r="C5" s="3" t="s">
        <v>236</v>
      </c>
      <c r="D5" s="3" t="s">
        <v>237</v>
      </c>
      <c r="E5" s="3" t="s">
        <v>238</v>
      </c>
      <c r="F5" s="3" t="s">
        <v>239</v>
      </c>
      <c r="G5" s="3" t="s">
        <v>240</v>
      </c>
    </row>
    <row r="6" spans="1:7" x14ac:dyDescent="0.25">
      <c r="A6" s="8" t="s">
        <v>241</v>
      </c>
      <c r="B6" s="13" t="s">
        <v>242</v>
      </c>
      <c r="C6" s="13" t="s">
        <v>243</v>
      </c>
      <c r="D6" s="9" t="s">
        <v>20</v>
      </c>
      <c r="E6" s="9" t="s">
        <v>20</v>
      </c>
      <c r="F6" s="9" t="s">
        <v>20</v>
      </c>
      <c r="G6" s="8" t="s">
        <v>244</v>
      </c>
    </row>
    <row r="7" spans="1:7" x14ac:dyDescent="0.25">
      <c r="A7" s="8" t="s">
        <v>245</v>
      </c>
      <c r="B7" s="13" t="s">
        <v>242</v>
      </c>
      <c r="C7" s="13" t="s">
        <v>246</v>
      </c>
      <c r="D7" s="9" t="s">
        <v>20</v>
      </c>
      <c r="E7" s="9" t="s">
        <v>20</v>
      </c>
      <c r="F7" s="9" t="s">
        <v>20</v>
      </c>
      <c r="G7" s="8" t="s">
        <v>247</v>
      </c>
    </row>
    <row r="8" spans="1:7" x14ac:dyDescent="0.25">
      <c r="A8" s="8" t="s">
        <v>248</v>
      </c>
      <c r="B8" s="13" t="s">
        <v>249</v>
      </c>
      <c r="C8" s="13" t="s">
        <v>250</v>
      </c>
      <c r="D8" s="9" t="s">
        <v>20</v>
      </c>
      <c r="E8" s="9" t="s">
        <v>20</v>
      </c>
      <c r="F8" s="9" t="s">
        <v>20</v>
      </c>
      <c r="G8" s="8" t="s">
        <v>251</v>
      </c>
    </row>
    <row r="9" spans="1:7" x14ac:dyDescent="0.25">
      <c r="A9" s="8" t="s">
        <v>252</v>
      </c>
      <c r="B9" s="13" t="s">
        <v>253</v>
      </c>
      <c r="C9" s="13" t="s">
        <v>254</v>
      </c>
      <c r="D9" s="9" t="s">
        <v>20</v>
      </c>
      <c r="E9" s="9" t="s">
        <v>20</v>
      </c>
      <c r="F9" s="9" t="s">
        <v>20</v>
      </c>
      <c r="G9" s="8" t="s">
        <v>255</v>
      </c>
    </row>
    <row r="11" spans="1:7" x14ac:dyDescent="0.25">
      <c r="A11" s="11" t="s">
        <v>256</v>
      </c>
      <c r="B11" s="11"/>
      <c r="C11" s="11"/>
      <c r="D11" s="11"/>
      <c r="E11" s="11"/>
      <c r="F11" s="11"/>
      <c r="G11" s="11"/>
    </row>
    <row r="12" spans="1:7" x14ac:dyDescent="0.25">
      <c r="A12" s="11" t="s">
        <v>257</v>
      </c>
      <c r="B12" s="11"/>
      <c r="C12" s="11"/>
      <c r="D12" s="11"/>
      <c r="E12" s="11"/>
      <c r="F12" s="11"/>
      <c r="G12" s="11"/>
    </row>
    <row r="13" spans="1:7" x14ac:dyDescent="0.25">
      <c r="A13" s="11" t="s">
        <v>258</v>
      </c>
      <c r="B13" s="11"/>
      <c r="C13" s="11"/>
      <c r="D13" s="11"/>
      <c r="E13" s="11"/>
      <c r="F13" s="11"/>
      <c r="G13" s="11"/>
    </row>
    <row r="14" spans="1:7" x14ac:dyDescent="0.25">
      <c r="A14" s="11" t="s">
        <v>259</v>
      </c>
      <c r="B14" s="11"/>
      <c r="C14" s="11"/>
      <c r="D14" s="11"/>
      <c r="E14" s="11"/>
      <c r="F14" s="11"/>
      <c r="G14" s="11"/>
    </row>
  </sheetData>
  <mergeCells count="7">
    <mergeCell ref="A1:G1"/>
    <mergeCell ref="A2:G2"/>
    <mergeCell ref="A3:G3"/>
    <mergeCell ref="A11:G11"/>
    <mergeCell ref="A12:G12"/>
    <mergeCell ref="A13:G13"/>
    <mergeCell ref="A14:G14"/>
  </mergeCells>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24"/>
  <sheetFormatPr defaultRowHeight="15" outlineLevelRow="0" outlineLevelCol="0" x14ac:dyDescent="55"/>
  <cols>
    <col min="1" max="1" width="10" customWidth="1"/>
    <col min="2" max="3" width="12" customWidth="1"/>
    <col min="4" max="4" width="8" customWidth="1"/>
    <col min="5" max="5" width="30" customWidth="1"/>
    <col min="6" max="6" width="10" customWidth="1"/>
    <col min="7" max="7" width="6" customWidth="1"/>
    <col min="8" max="8" width="15" customWidth="1"/>
    <col min="9" max="9" width="10" customWidth="1"/>
    <col min="10" max="10" width="8" customWidth="1"/>
    <col min="11" max="12" width="12" customWidth="1"/>
    <col min="13" max="13" width="22" customWidth="1"/>
    <col min="14" max="14" width="44" customWidth="1"/>
  </cols>
  <sheetData>
    <row r="1" spans="1:14" x14ac:dyDescent="0.25">
      <c r="A1" s="1" t="s">
        <v>0</v>
      </c>
      <c r="B1" s="1"/>
      <c r="C1" s="1"/>
      <c r="D1" s="1"/>
      <c r="E1" s="1"/>
      <c r="F1" s="1"/>
      <c r="G1" s="1"/>
      <c r="H1" s="1"/>
      <c r="I1" s="1"/>
      <c r="J1" s="1"/>
      <c r="K1" s="1"/>
      <c r="L1" s="1"/>
      <c r="M1" s="1"/>
      <c r="N1" s="1"/>
    </row>
    <row r="2" spans="1:14" x14ac:dyDescent="0.25">
      <c r="A2" s="1" t="s">
        <v>260</v>
      </c>
      <c r="B2" s="1"/>
      <c r="C2" s="1"/>
      <c r="D2" s="1"/>
      <c r="E2" s="1"/>
      <c r="F2" s="1"/>
      <c r="G2" s="1"/>
      <c r="H2" s="1"/>
      <c r="I2" s="1"/>
      <c r="J2" s="1"/>
      <c r="K2" s="1"/>
      <c r="L2" s="1"/>
      <c r="M2" s="1"/>
      <c r="N2" s="1"/>
    </row>
    <row r="3" spans="1:14" x14ac:dyDescent="0.25">
      <c r="A3" s="2" t="s">
        <v>2</v>
      </c>
      <c r="B3" s="2"/>
      <c r="C3" s="2"/>
      <c r="D3" s="2"/>
      <c r="E3" s="2"/>
      <c r="F3" s="2"/>
      <c r="G3" s="2"/>
      <c r="H3" s="2"/>
      <c r="I3" s="2"/>
      <c r="J3" s="2"/>
      <c r="K3" s="2"/>
      <c r="L3" s="2"/>
      <c r="M3" s="2"/>
      <c r="N3" s="2"/>
    </row>
    <row r="5" spans="1:14" x14ac:dyDescent="0.25">
      <c r="A5" s="3" t="s">
        <v>234</v>
      </c>
      <c r="B5" s="3" t="s">
        <v>261</v>
      </c>
      <c r="C5" s="3" t="s">
        <v>262</v>
      </c>
      <c r="D5" s="3" t="s">
        <v>82</v>
      </c>
      <c r="E5" s="3" t="s">
        <v>263</v>
      </c>
      <c r="F5" s="3" t="s">
        <v>264</v>
      </c>
      <c r="G5" s="3" t="s">
        <v>265</v>
      </c>
      <c r="H5" s="3" t="s">
        <v>4</v>
      </c>
      <c r="I5" s="3" t="s">
        <v>266</v>
      </c>
      <c r="J5" s="3" t="s">
        <v>267</v>
      </c>
      <c r="K5" s="3" t="s">
        <v>106</v>
      </c>
      <c r="L5" s="3" t="s">
        <v>114</v>
      </c>
      <c r="M5" s="3" t="s">
        <v>268</v>
      </c>
      <c r="N5" s="3" t="s">
        <v>269</v>
      </c>
    </row>
    <row r="6" spans="1:14" x14ac:dyDescent="0.25">
      <c r="A6" s="8" t="s">
        <v>120</v>
      </c>
      <c r="B6" s="8" t="s">
        <v>270</v>
      </c>
      <c r="C6" s="8" t="s">
        <v>271</v>
      </c>
      <c r="D6" s="8">
        <v>1</v>
      </c>
      <c r="E6" s="8" t="s">
        <v>176</v>
      </c>
      <c r="F6" s="8" t="s">
        <v>272</v>
      </c>
      <c r="G6" s="8" t="s">
        <v>273</v>
      </c>
      <c r="H6" s="12">
        <v>266106.98</v>
      </c>
      <c r="I6" s="8" t="s">
        <v>121</v>
      </c>
      <c r="J6" s="8" t="s">
        <v>121</v>
      </c>
      <c r="K6" s="8" t="s">
        <v>120</v>
      </c>
      <c r="L6" s="8" t="s">
        <v>20</v>
      </c>
      <c r="M6" s="8" t="s">
        <v>274</v>
      </c>
      <c r="N6" s="8" t="s">
        <v>275</v>
      </c>
    </row>
    <row r="7" spans="1:14" x14ac:dyDescent="0.25">
      <c r="A7" s="8" t="s">
        <v>120</v>
      </c>
      <c r="B7" s="8" t="s">
        <v>270</v>
      </c>
      <c r="C7" s="8" t="s">
        <v>271</v>
      </c>
      <c r="D7" s="8">
        <v>1</v>
      </c>
      <c r="E7" s="8" t="s">
        <v>276</v>
      </c>
      <c r="F7" s="8" t="s">
        <v>277</v>
      </c>
      <c r="G7" s="8" t="s">
        <v>278</v>
      </c>
      <c r="H7" s="12">
        <v>261606.98</v>
      </c>
      <c r="I7" s="8" t="s">
        <v>121</v>
      </c>
      <c r="J7" s="8" t="s">
        <v>121</v>
      </c>
      <c r="K7" s="8" t="s">
        <v>120</v>
      </c>
      <c r="L7" s="8" t="s">
        <v>20</v>
      </c>
      <c r="M7" s="8" t="s">
        <v>274</v>
      </c>
      <c r="N7" s="8" t="s">
        <v>279</v>
      </c>
    </row>
    <row r="8" spans="1:14" x14ac:dyDescent="0.25">
      <c r="A8" s="8" t="s">
        <v>120</v>
      </c>
      <c r="B8" s="8" t="s">
        <v>270</v>
      </c>
      <c r="C8" s="8" t="s">
        <v>271</v>
      </c>
      <c r="D8" s="8">
        <v>1</v>
      </c>
      <c r="E8" s="8" t="s">
        <v>280</v>
      </c>
      <c r="F8" s="8" t="s">
        <v>272</v>
      </c>
      <c r="G8" s="8" t="s">
        <v>278</v>
      </c>
      <c r="H8" s="12">
        <v>4500</v>
      </c>
      <c r="I8" s="8" t="s">
        <v>122</v>
      </c>
      <c r="J8" s="8" t="s">
        <v>121</v>
      </c>
      <c r="K8" s="8" t="s">
        <v>120</v>
      </c>
      <c r="L8" s="8" t="s">
        <v>20</v>
      </c>
      <c r="M8" s="8" t="s">
        <v>274</v>
      </c>
      <c r="N8" s="8" t="s">
        <v>281</v>
      </c>
    </row>
    <row r="9" spans="1:14" x14ac:dyDescent="0.25">
      <c r="A9" s="8" t="s">
        <v>127</v>
      </c>
      <c r="B9" s="8" t="s">
        <v>270</v>
      </c>
      <c r="C9" s="8" t="s">
        <v>271</v>
      </c>
      <c r="D9" s="8">
        <v>1</v>
      </c>
      <c r="E9" s="8" t="s">
        <v>176</v>
      </c>
      <c r="F9" s="8" t="s">
        <v>272</v>
      </c>
      <c r="G9" s="8" t="s">
        <v>273</v>
      </c>
      <c r="H9" s="12">
        <v>745145.42</v>
      </c>
      <c r="I9" s="8" t="s">
        <v>121</v>
      </c>
      <c r="J9" s="8" t="s">
        <v>121</v>
      </c>
      <c r="K9" s="8" t="s">
        <v>127</v>
      </c>
      <c r="L9" s="8" t="s">
        <v>20</v>
      </c>
      <c r="M9" s="8" t="s">
        <v>274</v>
      </c>
      <c r="N9" s="8" t="s">
        <v>275</v>
      </c>
    </row>
    <row r="10" spans="1:14" x14ac:dyDescent="0.25">
      <c r="A10" s="8" t="s">
        <v>127</v>
      </c>
      <c r="B10" s="8" t="s">
        <v>270</v>
      </c>
      <c r="C10" s="8" t="s">
        <v>271</v>
      </c>
      <c r="D10" s="8">
        <v>1</v>
      </c>
      <c r="E10" s="8" t="s">
        <v>276</v>
      </c>
      <c r="F10" s="8" t="s">
        <v>277</v>
      </c>
      <c r="G10" s="8" t="s">
        <v>278</v>
      </c>
      <c r="H10" s="12">
        <v>736945.42</v>
      </c>
      <c r="I10" s="8" t="s">
        <v>121</v>
      </c>
      <c r="J10" s="8" t="s">
        <v>121</v>
      </c>
      <c r="K10" s="8" t="s">
        <v>127</v>
      </c>
      <c r="L10" s="8" t="s">
        <v>20</v>
      </c>
      <c r="M10" s="8" t="s">
        <v>274</v>
      </c>
      <c r="N10" s="8" t="s">
        <v>279</v>
      </c>
    </row>
    <row r="11" spans="1:14" x14ac:dyDescent="0.25">
      <c r="A11" s="8" t="s">
        <v>127</v>
      </c>
      <c r="B11" s="8" t="s">
        <v>270</v>
      </c>
      <c r="C11" s="8" t="s">
        <v>271</v>
      </c>
      <c r="D11" s="8">
        <v>1</v>
      </c>
      <c r="E11" s="8" t="s">
        <v>280</v>
      </c>
      <c r="F11" s="8" t="s">
        <v>272</v>
      </c>
      <c r="G11" s="8" t="s">
        <v>278</v>
      </c>
      <c r="H11" s="12">
        <v>8200</v>
      </c>
      <c r="I11" s="8" t="s">
        <v>122</v>
      </c>
      <c r="J11" s="8" t="s">
        <v>121</v>
      </c>
      <c r="K11" s="8" t="s">
        <v>127</v>
      </c>
      <c r="L11" s="8" t="s">
        <v>20</v>
      </c>
      <c r="M11" s="8" t="s">
        <v>274</v>
      </c>
      <c r="N11" s="8" t="s">
        <v>281</v>
      </c>
    </row>
    <row r="12" spans="1:14" x14ac:dyDescent="0.25">
      <c r="A12" s="8" t="s">
        <v>133</v>
      </c>
      <c r="B12" s="8" t="s">
        <v>270</v>
      </c>
      <c r="C12" s="8" t="s">
        <v>271</v>
      </c>
      <c r="D12" s="8">
        <v>1</v>
      </c>
      <c r="E12" s="8" t="s">
        <v>176</v>
      </c>
      <c r="F12" s="8" t="s">
        <v>272</v>
      </c>
      <c r="G12" s="8" t="s">
        <v>273</v>
      </c>
      <c r="H12" s="12">
        <v>60200</v>
      </c>
      <c r="I12" s="8" t="s">
        <v>122</v>
      </c>
      <c r="J12" s="8" t="s">
        <v>121</v>
      </c>
      <c r="K12" s="8" t="s">
        <v>133</v>
      </c>
      <c r="L12" s="8" t="s">
        <v>20</v>
      </c>
      <c r="M12" s="8" t="s">
        <v>274</v>
      </c>
      <c r="N12" s="8" t="s">
        <v>282</v>
      </c>
    </row>
    <row r="13" spans="1:14" x14ac:dyDescent="0.25">
      <c r="A13" s="8" t="s">
        <v>133</v>
      </c>
      <c r="B13" s="8" t="s">
        <v>270</v>
      </c>
      <c r="C13" s="8" t="s">
        <v>271</v>
      </c>
      <c r="D13" s="8">
        <v>1</v>
      </c>
      <c r="E13" s="8" t="s">
        <v>283</v>
      </c>
      <c r="F13" s="8" t="s">
        <v>272</v>
      </c>
      <c r="G13" s="8" t="s">
        <v>278</v>
      </c>
      <c r="H13" s="12">
        <v>60200</v>
      </c>
      <c r="I13" s="8" t="s">
        <v>122</v>
      </c>
      <c r="J13" s="8" t="s">
        <v>121</v>
      </c>
      <c r="K13" s="8" t="s">
        <v>133</v>
      </c>
      <c r="L13" s="8" t="s">
        <v>20</v>
      </c>
      <c r="M13" s="8" t="s">
        <v>274</v>
      </c>
      <c r="N13" s="8" t="s">
        <v>284</v>
      </c>
    </row>
    <row r="14" spans="1:14" x14ac:dyDescent="0.25">
      <c r="A14" s="8" t="s">
        <v>133</v>
      </c>
      <c r="B14" s="8" t="s">
        <v>270</v>
      </c>
      <c r="C14" s="8" t="s">
        <v>271</v>
      </c>
      <c r="D14" s="8">
        <v>1</v>
      </c>
      <c r="E14" s="8" t="s">
        <v>285</v>
      </c>
      <c r="F14" s="8" t="s">
        <v>277</v>
      </c>
      <c r="G14" s="8" t="s">
        <v>273</v>
      </c>
      <c r="H14" s="12">
        <v>62400</v>
      </c>
      <c r="I14" s="8" t="s">
        <v>122</v>
      </c>
      <c r="J14" s="8" t="s">
        <v>121</v>
      </c>
      <c r="K14" s="8" t="s">
        <v>133</v>
      </c>
      <c r="L14" s="8" t="s">
        <v>20</v>
      </c>
      <c r="M14" s="8" t="s">
        <v>274</v>
      </c>
      <c r="N14" s="8" t="s">
        <v>284</v>
      </c>
    </row>
    <row r="15" spans="1:14" x14ac:dyDescent="0.25">
      <c r="A15" s="8" t="s">
        <v>133</v>
      </c>
      <c r="B15" s="8" t="s">
        <v>270</v>
      </c>
      <c r="C15" s="8" t="s">
        <v>271</v>
      </c>
      <c r="D15" s="8">
        <v>1</v>
      </c>
      <c r="E15" s="8" t="s">
        <v>276</v>
      </c>
      <c r="F15" s="8" t="s">
        <v>277</v>
      </c>
      <c r="G15" s="8" t="s">
        <v>278</v>
      </c>
      <c r="H15" s="12">
        <v>62400</v>
      </c>
      <c r="I15" s="8" t="s">
        <v>122</v>
      </c>
      <c r="J15" s="8" t="s">
        <v>121</v>
      </c>
      <c r="K15" s="8" t="s">
        <v>133</v>
      </c>
      <c r="L15" s="8" t="s">
        <v>20</v>
      </c>
      <c r="M15" s="8" t="s">
        <v>274</v>
      </c>
      <c r="N15" s="8" t="s">
        <v>286</v>
      </c>
    </row>
    <row r="16" spans="1:14" x14ac:dyDescent="0.25">
      <c r="A16" s="8" t="s">
        <v>137</v>
      </c>
      <c r="B16" s="8" t="s">
        <v>270</v>
      </c>
      <c r="C16" s="8" t="s">
        <v>271</v>
      </c>
      <c r="D16" s="8">
        <v>1</v>
      </c>
      <c r="E16" s="8" t="s">
        <v>176</v>
      </c>
      <c r="F16" s="8" t="s">
        <v>272</v>
      </c>
      <c r="G16" s="8" t="s">
        <v>273</v>
      </c>
      <c r="H16" s="12">
        <v>44418.15</v>
      </c>
      <c r="I16" s="8" t="s">
        <v>121</v>
      </c>
      <c r="J16" s="8" t="s">
        <v>121</v>
      </c>
      <c r="K16" s="8" t="s">
        <v>137</v>
      </c>
      <c r="L16" s="8" t="s">
        <v>20</v>
      </c>
      <c r="M16" s="8" t="s">
        <v>274</v>
      </c>
      <c r="N16" s="8" t="s">
        <v>275</v>
      </c>
    </row>
    <row r="17" spans="1:14" x14ac:dyDescent="0.25">
      <c r="A17" s="8" t="s">
        <v>137</v>
      </c>
      <c r="B17" s="8" t="s">
        <v>270</v>
      </c>
      <c r="C17" s="8" t="s">
        <v>271</v>
      </c>
      <c r="D17" s="8">
        <v>1</v>
      </c>
      <c r="E17" s="8" t="s">
        <v>276</v>
      </c>
      <c r="F17" s="8" t="s">
        <v>277</v>
      </c>
      <c r="G17" s="8" t="s">
        <v>278</v>
      </c>
      <c r="H17" s="12">
        <v>44418.15</v>
      </c>
      <c r="I17" s="8" t="s">
        <v>121</v>
      </c>
      <c r="J17" s="8" t="s">
        <v>121</v>
      </c>
      <c r="K17" s="8" t="s">
        <v>137</v>
      </c>
      <c r="L17" s="8" t="s">
        <v>20</v>
      </c>
      <c r="M17" s="8" t="s">
        <v>274</v>
      </c>
      <c r="N17" s="8" t="s">
        <v>279</v>
      </c>
    </row>
    <row r="18" spans="1:14" x14ac:dyDescent="0.25">
      <c r="A18" s="8" t="s">
        <v>141</v>
      </c>
      <c r="B18" s="8" t="s">
        <v>270</v>
      </c>
      <c r="C18" s="8" t="s">
        <v>271</v>
      </c>
      <c r="D18" s="8">
        <v>1</v>
      </c>
      <c r="E18" s="8" t="s">
        <v>176</v>
      </c>
      <c r="F18" s="8" t="s">
        <v>272</v>
      </c>
      <c r="G18" s="8" t="s">
        <v>273</v>
      </c>
      <c r="H18" s="12">
        <v>9477.65</v>
      </c>
      <c r="I18" s="8" t="s">
        <v>121</v>
      </c>
      <c r="J18" s="8" t="s">
        <v>121</v>
      </c>
      <c r="K18" s="8" t="s">
        <v>141</v>
      </c>
      <c r="L18" s="8" t="s">
        <v>20</v>
      </c>
      <c r="M18" s="8" t="s">
        <v>274</v>
      </c>
      <c r="N18" s="8" t="s">
        <v>275</v>
      </c>
    </row>
    <row r="19" spans="1:14" x14ac:dyDescent="0.25">
      <c r="A19" s="8" t="s">
        <v>141</v>
      </c>
      <c r="B19" s="8" t="s">
        <v>270</v>
      </c>
      <c r="C19" s="8" t="s">
        <v>271</v>
      </c>
      <c r="D19" s="8">
        <v>1</v>
      </c>
      <c r="E19" s="8" t="s">
        <v>276</v>
      </c>
      <c r="F19" s="8" t="s">
        <v>277</v>
      </c>
      <c r="G19" s="8" t="s">
        <v>278</v>
      </c>
      <c r="H19" s="12">
        <v>9477.65</v>
      </c>
      <c r="I19" s="8" t="s">
        <v>121</v>
      </c>
      <c r="J19" s="8" t="s">
        <v>121</v>
      </c>
      <c r="K19" s="8" t="s">
        <v>141</v>
      </c>
      <c r="L19" s="8" t="s">
        <v>20</v>
      </c>
      <c r="M19" s="8" t="s">
        <v>274</v>
      </c>
      <c r="N19" s="8" t="s">
        <v>279</v>
      </c>
    </row>
    <row r="20" spans="1:14" x14ac:dyDescent="0.25">
      <c r="A20" s="8" t="s">
        <v>151</v>
      </c>
      <c r="B20" s="8" t="s">
        <v>270</v>
      </c>
      <c r="C20" s="8" t="s">
        <v>271</v>
      </c>
      <c r="D20" s="8">
        <v>1</v>
      </c>
      <c r="E20" s="8" t="s">
        <v>176</v>
      </c>
      <c r="F20" s="8" t="s">
        <v>272</v>
      </c>
      <c r="G20" s="8" t="s">
        <v>273</v>
      </c>
      <c r="H20" s="12">
        <v>3756.25</v>
      </c>
      <c r="I20" s="8" t="s">
        <v>121</v>
      </c>
      <c r="J20" s="8" t="s">
        <v>121</v>
      </c>
      <c r="K20" s="8" t="s">
        <v>151</v>
      </c>
      <c r="L20" s="8" t="s">
        <v>20</v>
      </c>
      <c r="M20" s="8" t="s">
        <v>274</v>
      </c>
      <c r="N20" s="8" t="s">
        <v>275</v>
      </c>
    </row>
    <row r="21" spans="1:14" x14ac:dyDescent="0.25">
      <c r="A21" s="8" t="s">
        <v>151</v>
      </c>
      <c r="B21" s="8" t="s">
        <v>270</v>
      </c>
      <c r="C21" s="8" t="s">
        <v>271</v>
      </c>
      <c r="D21" s="8">
        <v>1</v>
      </c>
      <c r="E21" s="8" t="s">
        <v>276</v>
      </c>
      <c r="F21" s="8" t="s">
        <v>277</v>
      </c>
      <c r="G21" s="8" t="s">
        <v>278</v>
      </c>
      <c r="H21" s="12">
        <v>3756.25</v>
      </c>
      <c r="I21" s="8" t="s">
        <v>121</v>
      </c>
      <c r="J21" s="8" t="s">
        <v>121</v>
      </c>
      <c r="K21" s="8" t="s">
        <v>151</v>
      </c>
      <c r="L21" s="8" t="s">
        <v>20</v>
      </c>
      <c r="M21" s="8" t="s">
        <v>274</v>
      </c>
      <c r="N21" s="8" t="s">
        <v>279</v>
      </c>
    </row>
    <row r="22" spans="1:14" x14ac:dyDescent="0.25">
      <c r="A22" s="8" t="s">
        <v>287</v>
      </c>
      <c r="B22" s="8" t="s">
        <v>288</v>
      </c>
      <c r="C22" s="8" t="s">
        <v>289</v>
      </c>
      <c r="D22" s="8">
        <v>1</v>
      </c>
      <c r="E22" s="8" t="s">
        <v>290</v>
      </c>
      <c r="F22" s="8" t="s">
        <v>272</v>
      </c>
      <c r="G22" s="8" t="s">
        <v>273</v>
      </c>
      <c r="H22" s="12">
        <v>52727.64</v>
      </c>
      <c r="I22" s="8" t="s">
        <v>121</v>
      </c>
      <c r="J22" s="8" t="s">
        <v>121</v>
      </c>
      <c r="K22" s="8" t="s">
        <v>20</v>
      </c>
      <c r="L22" s="8" t="s">
        <v>179</v>
      </c>
      <c r="M22" s="8" t="s">
        <v>291</v>
      </c>
      <c r="N22" s="8" t="s">
        <v>292</v>
      </c>
    </row>
    <row r="23" spans="1:14" x14ac:dyDescent="0.25">
      <c r="A23" s="8" t="s">
        <v>287</v>
      </c>
      <c r="B23" s="8" t="s">
        <v>288</v>
      </c>
      <c r="C23" s="8" t="s">
        <v>289</v>
      </c>
      <c r="D23" s="8">
        <v>1</v>
      </c>
      <c r="E23" s="8" t="s">
        <v>293</v>
      </c>
      <c r="F23" s="8" t="s">
        <v>294</v>
      </c>
      <c r="G23" s="8" t="s">
        <v>273</v>
      </c>
      <c r="H23" s="12">
        <v>15785.94</v>
      </c>
      <c r="I23" s="8" t="s">
        <v>122</v>
      </c>
      <c r="J23" s="8" t="s">
        <v>121</v>
      </c>
      <c r="K23" s="8" t="s">
        <v>20</v>
      </c>
      <c r="L23" s="8" t="s">
        <v>179</v>
      </c>
      <c r="M23" s="8" t="s">
        <v>291</v>
      </c>
      <c r="N23" s="8" t="s">
        <v>295</v>
      </c>
    </row>
    <row r="24" spans="1:14" x14ac:dyDescent="0.25">
      <c r="A24" s="8" t="s">
        <v>287</v>
      </c>
      <c r="B24" s="8" t="s">
        <v>288</v>
      </c>
      <c r="C24" s="8" t="s">
        <v>289</v>
      </c>
      <c r="D24" s="8">
        <v>1</v>
      </c>
      <c r="E24" s="8" t="s">
        <v>288</v>
      </c>
      <c r="F24" s="8" t="s">
        <v>277</v>
      </c>
      <c r="G24" s="8" t="s">
        <v>278</v>
      </c>
      <c r="H24" s="12">
        <v>68513.58</v>
      </c>
      <c r="I24" s="8" t="s">
        <v>121</v>
      </c>
      <c r="J24" s="8" t="s">
        <v>121</v>
      </c>
      <c r="K24" s="8" t="s">
        <v>20</v>
      </c>
      <c r="L24" s="8" t="s">
        <v>179</v>
      </c>
      <c r="M24" s="8" t="s">
        <v>291</v>
      </c>
      <c r="N24" s="8" t="s">
        <v>296</v>
      </c>
    </row>
    <row r="25" spans="1:14" x14ac:dyDescent="0.25">
      <c r="A25" s="8" t="s">
        <v>297</v>
      </c>
      <c r="B25" s="8" t="s">
        <v>288</v>
      </c>
      <c r="C25" s="8" t="s">
        <v>289</v>
      </c>
      <c r="D25" s="8">
        <v>1</v>
      </c>
      <c r="E25" s="8" t="s">
        <v>298</v>
      </c>
      <c r="F25" s="8" t="s">
        <v>272</v>
      </c>
      <c r="G25" s="8" t="s">
        <v>273</v>
      </c>
      <c r="H25" s="12">
        <v>16888.39</v>
      </c>
      <c r="I25" s="8" t="s">
        <v>121</v>
      </c>
      <c r="J25" s="8" t="s">
        <v>121</v>
      </c>
      <c r="K25" s="8" t="s">
        <v>20</v>
      </c>
      <c r="L25" s="8" t="s">
        <v>210</v>
      </c>
      <c r="M25" s="8" t="s">
        <v>291</v>
      </c>
      <c r="N25" s="8" t="s">
        <v>292</v>
      </c>
    </row>
    <row r="26" spans="1:14" x14ac:dyDescent="0.25">
      <c r="A26" s="8" t="s">
        <v>297</v>
      </c>
      <c r="B26" s="8" t="s">
        <v>288</v>
      </c>
      <c r="C26" s="8" t="s">
        <v>289</v>
      </c>
      <c r="D26" s="8">
        <v>1</v>
      </c>
      <c r="E26" s="8" t="s">
        <v>293</v>
      </c>
      <c r="F26" s="8" t="s">
        <v>294</v>
      </c>
      <c r="G26" s="8" t="s">
        <v>273</v>
      </c>
      <c r="H26" s="12">
        <v>5991.19</v>
      </c>
      <c r="I26" s="8" t="s">
        <v>122</v>
      </c>
      <c r="J26" s="8" t="s">
        <v>121</v>
      </c>
      <c r="K26" s="8" t="s">
        <v>20</v>
      </c>
      <c r="L26" s="8" t="s">
        <v>210</v>
      </c>
      <c r="M26" s="8" t="s">
        <v>291</v>
      </c>
      <c r="N26" s="8" t="s">
        <v>295</v>
      </c>
    </row>
    <row r="27" spans="1:14" x14ac:dyDescent="0.25">
      <c r="A27" s="8" t="s">
        <v>297</v>
      </c>
      <c r="B27" s="8" t="s">
        <v>288</v>
      </c>
      <c r="C27" s="8" t="s">
        <v>289</v>
      </c>
      <c r="D27" s="8">
        <v>1</v>
      </c>
      <c r="E27" s="8" t="s">
        <v>288</v>
      </c>
      <c r="F27" s="8" t="s">
        <v>277</v>
      </c>
      <c r="G27" s="8" t="s">
        <v>278</v>
      </c>
      <c r="H27" s="12">
        <v>22879.58</v>
      </c>
      <c r="I27" s="8" t="s">
        <v>121</v>
      </c>
      <c r="J27" s="8" t="s">
        <v>121</v>
      </c>
      <c r="K27" s="8" t="s">
        <v>20</v>
      </c>
      <c r="L27" s="8" t="s">
        <v>210</v>
      </c>
      <c r="M27" s="8" t="s">
        <v>291</v>
      </c>
      <c r="N27" s="8" t="s">
        <v>296</v>
      </c>
    </row>
    <row r="28" spans="1:14" x14ac:dyDescent="0.25">
      <c r="A28" s="8" t="s">
        <v>299</v>
      </c>
      <c r="B28" s="8" t="s">
        <v>288</v>
      </c>
      <c r="C28" s="8" t="s">
        <v>289</v>
      </c>
      <c r="D28" s="8">
        <v>1</v>
      </c>
      <c r="E28" s="8" t="s">
        <v>300</v>
      </c>
      <c r="F28" s="8" t="s">
        <v>272</v>
      </c>
      <c r="G28" s="8" t="s">
        <v>273</v>
      </c>
      <c r="H28" s="12">
        <v>85656.87</v>
      </c>
      <c r="I28" s="8" t="s">
        <v>121</v>
      </c>
      <c r="J28" s="8" t="s">
        <v>121</v>
      </c>
      <c r="K28" s="8" t="s">
        <v>20</v>
      </c>
      <c r="L28" s="8" t="s">
        <v>171</v>
      </c>
      <c r="M28" s="8" t="s">
        <v>291</v>
      </c>
      <c r="N28" s="8" t="s">
        <v>292</v>
      </c>
    </row>
    <row r="29" spans="1:14" x14ac:dyDescent="0.25">
      <c r="A29" s="8" t="s">
        <v>299</v>
      </c>
      <c r="B29" s="8" t="s">
        <v>288</v>
      </c>
      <c r="C29" s="8" t="s">
        <v>289</v>
      </c>
      <c r="D29" s="8">
        <v>1</v>
      </c>
      <c r="E29" s="8" t="s">
        <v>293</v>
      </c>
      <c r="F29" s="8" t="s">
        <v>294</v>
      </c>
      <c r="G29" s="8" t="s">
        <v>273</v>
      </c>
      <c r="H29" s="12">
        <v>28882.82</v>
      </c>
      <c r="I29" s="8" t="s">
        <v>122</v>
      </c>
      <c r="J29" s="8" t="s">
        <v>121</v>
      </c>
      <c r="K29" s="8" t="s">
        <v>20</v>
      </c>
      <c r="L29" s="8" t="s">
        <v>171</v>
      </c>
      <c r="M29" s="8" t="s">
        <v>291</v>
      </c>
      <c r="N29" s="8" t="s">
        <v>295</v>
      </c>
    </row>
    <row r="30" spans="1:14" x14ac:dyDescent="0.25">
      <c r="A30" s="8" t="s">
        <v>299</v>
      </c>
      <c r="B30" s="8" t="s">
        <v>288</v>
      </c>
      <c r="C30" s="8" t="s">
        <v>289</v>
      </c>
      <c r="D30" s="8">
        <v>1</v>
      </c>
      <c r="E30" s="8" t="s">
        <v>288</v>
      </c>
      <c r="F30" s="8" t="s">
        <v>277</v>
      </c>
      <c r="G30" s="8" t="s">
        <v>278</v>
      </c>
      <c r="H30" s="12">
        <v>114539.69</v>
      </c>
      <c r="I30" s="8" t="s">
        <v>121</v>
      </c>
      <c r="J30" s="8" t="s">
        <v>121</v>
      </c>
      <c r="K30" s="8" t="s">
        <v>20</v>
      </c>
      <c r="L30" s="8" t="s">
        <v>171</v>
      </c>
      <c r="M30" s="8" t="s">
        <v>291</v>
      </c>
      <c r="N30" s="8" t="s">
        <v>296</v>
      </c>
    </row>
    <row r="31" spans="1:14" x14ac:dyDescent="0.25">
      <c r="A31" s="8" t="s">
        <v>301</v>
      </c>
      <c r="B31" s="8" t="s">
        <v>288</v>
      </c>
      <c r="C31" s="8" t="s">
        <v>289</v>
      </c>
      <c r="D31" s="8">
        <v>1</v>
      </c>
      <c r="E31" s="8" t="s">
        <v>302</v>
      </c>
      <c r="F31" s="8" t="s">
        <v>272</v>
      </c>
      <c r="G31" s="8" t="s">
        <v>273</v>
      </c>
      <c r="H31" s="12">
        <v>23734.09</v>
      </c>
      <c r="I31" s="8" t="s">
        <v>121</v>
      </c>
      <c r="J31" s="8" t="s">
        <v>121</v>
      </c>
      <c r="K31" s="8" t="s">
        <v>20</v>
      </c>
      <c r="L31" s="8" t="s">
        <v>190</v>
      </c>
      <c r="M31" s="8" t="s">
        <v>291</v>
      </c>
      <c r="N31" s="8" t="s">
        <v>292</v>
      </c>
    </row>
    <row r="32" spans="1:14" x14ac:dyDescent="0.25">
      <c r="A32" s="8" t="s">
        <v>301</v>
      </c>
      <c r="B32" s="8" t="s">
        <v>288</v>
      </c>
      <c r="C32" s="8" t="s">
        <v>289</v>
      </c>
      <c r="D32" s="8">
        <v>1</v>
      </c>
      <c r="E32" s="8" t="s">
        <v>293</v>
      </c>
      <c r="F32" s="8" t="s">
        <v>294</v>
      </c>
      <c r="G32" s="8" t="s">
        <v>273</v>
      </c>
      <c r="H32" s="12">
        <v>1673.88</v>
      </c>
      <c r="I32" s="8" t="s">
        <v>122</v>
      </c>
      <c r="J32" s="8" t="s">
        <v>121</v>
      </c>
      <c r="K32" s="8" t="s">
        <v>20</v>
      </c>
      <c r="L32" s="8" t="s">
        <v>190</v>
      </c>
      <c r="M32" s="8" t="s">
        <v>291</v>
      </c>
      <c r="N32" s="8" t="s">
        <v>295</v>
      </c>
    </row>
    <row r="33" spans="1:14" x14ac:dyDescent="0.25">
      <c r="A33" s="8" t="s">
        <v>301</v>
      </c>
      <c r="B33" s="8" t="s">
        <v>288</v>
      </c>
      <c r="C33" s="8" t="s">
        <v>289</v>
      </c>
      <c r="D33" s="8">
        <v>1</v>
      </c>
      <c r="E33" s="8" t="s">
        <v>288</v>
      </c>
      <c r="F33" s="8" t="s">
        <v>277</v>
      </c>
      <c r="G33" s="8" t="s">
        <v>278</v>
      </c>
      <c r="H33" s="12">
        <v>25407.97</v>
      </c>
      <c r="I33" s="8" t="s">
        <v>121</v>
      </c>
      <c r="J33" s="8" t="s">
        <v>121</v>
      </c>
      <c r="K33" s="8" t="s">
        <v>20</v>
      </c>
      <c r="L33" s="8" t="s">
        <v>190</v>
      </c>
      <c r="M33" s="8" t="s">
        <v>291</v>
      </c>
      <c r="N33" s="8" t="s">
        <v>296</v>
      </c>
    </row>
    <row r="34" spans="1:14" x14ac:dyDescent="0.25">
      <c r="A34" s="8" t="s">
        <v>303</v>
      </c>
      <c r="B34" s="8" t="s">
        <v>288</v>
      </c>
      <c r="C34" s="8" t="s">
        <v>289</v>
      </c>
      <c r="D34" s="8">
        <v>1</v>
      </c>
      <c r="E34" s="8" t="s">
        <v>304</v>
      </c>
      <c r="F34" s="8" t="s">
        <v>272</v>
      </c>
      <c r="G34" s="8" t="s">
        <v>273</v>
      </c>
      <c r="H34" s="12">
        <v>21726.89</v>
      </c>
      <c r="I34" s="8" t="s">
        <v>121</v>
      </c>
      <c r="J34" s="8" t="s">
        <v>121</v>
      </c>
      <c r="K34" s="8" t="s">
        <v>20</v>
      </c>
      <c r="L34" s="8" t="s">
        <v>128</v>
      </c>
      <c r="M34" s="8" t="s">
        <v>291</v>
      </c>
      <c r="N34" s="8" t="s">
        <v>292</v>
      </c>
    </row>
    <row r="35" spans="1:14" x14ac:dyDescent="0.25">
      <c r="A35" s="8" t="s">
        <v>303</v>
      </c>
      <c r="B35" s="8" t="s">
        <v>288</v>
      </c>
      <c r="C35" s="8" t="s">
        <v>289</v>
      </c>
      <c r="D35" s="8">
        <v>1</v>
      </c>
      <c r="E35" s="8" t="s">
        <v>293</v>
      </c>
      <c r="F35" s="8" t="s">
        <v>294</v>
      </c>
      <c r="G35" s="8" t="s">
        <v>273</v>
      </c>
      <c r="H35" s="12">
        <v>5977.61</v>
      </c>
      <c r="I35" s="8" t="s">
        <v>122</v>
      </c>
      <c r="J35" s="8" t="s">
        <v>121</v>
      </c>
      <c r="K35" s="8" t="s">
        <v>20</v>
      </c>
      <c r="L35" s="8" t="s">
        <v>128</v>
      </c>
      <c r="M35" s="8" t="s">
        <v>291</v>
      </c>
      <c r="N35" s="8" t="s">
        <v>295</v>
      </c>
    </row>
    <row r="36" spans="1:14" x14ac:dyDescent="0.25">
      <c r="A36" s="8" t="s">
        <v>303</v>
      </c>
      <c r="B36" s="8" t="s">
        <v>288</v>
      </c>
      <c r="C36" s="8" t="s">
        <v>289</v>
      </c>
      <c r="D36" s="8">
        <v>1</v>
      </c>
      <c r="E36" s="8" t="s">
        <v>288</v>
      </c>
      <c r="F36" s="8" t="s">
        <v>277</v>
      </c>
      <c r="G36" s="8" t="s">
        <v>278</v>
      </c>
      <c r="H36" s="12">
        <v>27704.5</v>
      </c>
      <c r="I36" s="8" t="s">
        <v>121</v>
      </c>
      <c r="J36" s="8" t="s">
        <v>121</v>
      </c>
      <c r="K36" s="8" t="s">
        <v>20</v>
      </c>
      <c r="L36" s="8" t="s">
        <v>128</v>
      </c>
      <c r="M36" s="8" t="s">
        <v>291</v>
      </c>
      <c r="N36" s="8" t="s">
        <v>296</v>
      </c>
    </row>
    <row r="37" spans="1:14" x14ac:dyDescent="0.25">
      <c r="A37" s="8" t="s">
        <v>305</v>
      </c>
      <c r="B37" s="8" t="s">
        <v>288</v>
      </c>
      <c r="C37" s="8" t="s">
        <v>289</v>
      </c>
      <c r="D37" s="8">
        <v>1</v>
      </c>
      <c r="E37" s="8" t="s">
        <v>293</v>
      </c>
      <c r="F37" s="8" t="s">
        <v>294</v>
      </c>
      <c r="G37" s="8" t="s">
        <v>273</v>
      </c>
      <c r="H37" s="12">
        <v>2400</v>
      </c>
      <c r="I37" s="8" t="s">
        <v>122</v>
      </c>
      <c r="J37" s="8" t="s">
        <v>121</v>
      </c>
      <c r="K37" s="8" t="s">
        <v>20</v>
      </c>
      <c r="L37" s="8" t="s">
        <v>20</v>
      </c>
      <c r="M37" s="8" t="s">
        <v>306</v>
      </c>
      <c r="N37" s="8" t="s">
        <v>307</v>
      </c>
    </row>
    <row r="38" spans="1:14" x14ac:dyDescent="0.25">
      <c r="A38" s="8" t="s">
        <v>305</v>
      </c>
      <c r="B38" s="8" t="s">
        <v>288</v>
      </c>
      <c r="C38" s="8" t="s">
        <v>289</v>
      </c>
      <c r="D38" s="8">
        <v>1</v>
      </c>
      <c r="E38" s="8" t="s">
        <v>308</v>
      </c>
      <c r="F38" s="8" t="s">
        <v>272</v>
      </c>
      <c r="G38" s="8" t="s">
        <v>278</v>
      </c>
      <c r="H38" s="12">
        <v>2400</v>
      </c>
      <c r="I38" s="8" t="s">
        <v>121</v>
      </c>
      <c r="J38" s="8" t="s">
        <v>121</v>
      </c>
      <c r="K38" s="8" t="s">
        <v>20</v>
      </c>
      <c r="L38" s="8" t="s">
        <v>20</v>
      </c>
      <c r="M38" s="8" t="s">
        <v>306</v>
      </c>
      <c r="N38" s="8" t="s">
        <v>309</v>
      </c>
    </row>
    <row r="39" spans="1:14" x14ac:dyDescent="0.25">
      <c r="A39" s="8" t="s">
        <v>194</v>
      </c>
      <c r="B39" s="8" t="s">
        <v>87</v>
      </c>
      <c r="C39" s="8" t="s">
        <v>271</v>
      </c>
      <c r="D39" s="8">
        <v>2</v>
      </c>
      <c r="E39" s="8" t="s">
        <v>310</v>
      </c>
      <c r="F39" s="8" t="s">
        <v>294</v>
      </c>
      <c r="G39" s="8" t="s">
        <v>273</v>
      </c>
      <c r="H39" s="12">
        <v>485308.99</v>
      </c>
      <c r="I39" s="8" t="s">
        <v>121</v>
      </c>
      <c r="J39" s="8" t="s">
        <v>121</v>
      </c>
      <c r="K39" s="8" t="s">
        <v>20</v>
      </c>
      <c r="L39" s="8" t="s">
        <v>20</v>
      </c>
      <c r="M39" s="8" t="s">
        <v>311</v>
      </c>
      <c r="N39" s="8" t="s">
        <v>312</v>
      </c>
    </row>
    <row r="40" spans="1:14" x14ac:dyDescent="0.25">
      <c r="A40" s="8" t="s">
        <v>194</v>
      </c>
      <c r="B40" s="8" t="s">
        <v>87</v>
      </c>
      <c r="C40" s="8" t="s">
        <v>271</v>
      </c>
      <c r="D40" s="8">
        <v>2</v>
      </c>
      <c r="E40" s="8" t="s">
        <v>193</v>
      </c>
      <c r="F40" s="8" t="s">
        <v>272</v>
      </c>
      <c r="G40" s="8" t="s">
        <v>278</v>
      </c>
      <c r="H40" s="12">
        <v>246058.08</v>
      </c>
      <c r="I40" s="8" t="s">
        <v>121</v>
      </c>
      <c r="J40" s="8" t="s">
        <v>121</v>
      </c>
      <c r="K40" s="8" t="s">
        <v>20</v>
      </c>
      <c r="L40" s="8" t="s">
        <v>128</v>
      </c>
      <c r="M40" s="8" t="s">
        <v>311</v>
      </c>
      <c r="N40" s="8" t="s">
        <v>313</v>
      </c>
    </row>
    <row r="41" spans="1:14" x14ac:dyDescent="0.25">
      <c r="A41" s="8" t="s">
        <v>194</v>
      </c>
      <c r="B41" s="8" t="s">
        <v>87</v>
      </c>
      <c r="C41" s="8" t="s">
        <v>271</v>
      </c>
      <c r="D41" s="8">
        <v>2</v>
      </c>
      <c r="E41" s="8" t="s">
        <v>197</v>
      </c>
      <c r="F41" s="8" t="s">
        <v>272</v>
      </c>
      <c r="G41" s="8" t="s">
        <v>278</v>
      </c>
      <c r="H41" s="12">
        <v>173264</v>
      </c>
      <c r="I41" s="8" t="s">
        <v>121</v>
      </c>
      <c r="J41" s="8" t="s">
        <v>121</v>
      </c>
      <c r="K41" s="8" t="s">
        <v>20</v>
      </c>
      <c r="L41" s="8" t="s">
        <v>196</v>
      </c>
      <c r="M41" s="8" t="s">
        <v>311</v>
      </c>
      <c r="N41" s="8" t="s">
        <v>313</v>
      </c>
    </row>
    <row r="42" spans="1:14" x14ac:dyDescent="0.25">
      <c r="A42" s="8" t="s">
        <v>194</v>
      </c>
      <c r="B42" s="8" t="s">
        <v>87</v>
      </c>
      <c r="C42" s="8" t="s">
        <v>271</v>
      </c>
      <c r="D42" s="8">
        <v>2</v>
      </c>
      <c r="E42" s="8" t="s">
        <v>199</v>
      </c>
      <c r="F42" s="8" t="s">
        <v>272</v>
      </c>
      <c r="G42" s="8" t="s">
        <v>278</v>
      </c>
      <c r="H42" s="12">
        <v>38503.11</v>
      </c>
      <c r="I42" s="8" t="s">
        <v>121</v>
      </c>
      <c r="J42" s="8" t="s">
        <v>121</v>
      </c>
      <c r="K42" s="8" t="s">
        <v>20</v>
      </c>
      <c r="L42" s="8" t="s">
        <v>198</v>
      </c>
      <c r="M42" s="8" t="s">
        <v>311</v>
      </c>
      <c r="N42" s="8" t="s">
        <v>313</v>
      </c>
    </row>
    <row r="43" spans="1:14" x14ac:dyDescent="0.25">
      <c r="A43" s="8" t="s">
        <v>194</v>
      </c>
      <c r="B43" s="8" t="s">
        <v>87</v>
      </c>
      <c r="C43" s="8" t="s">
        <v>271</v>
      </c>
      <c r="D43" s="8">
        <v>2</v>
      </c>
      <c r="E43" s="8" t="s">
        <v>200</v>
      </c>
      <c r="F43" s="8" t="s">
        <v>272</v>
      </c>
      <c r="G43" s="8" t="s">
        <v>278</v>
      </c>
      <c r="H43" s="12">
        <v>27483.8</v>
      </c>
      <c r="I43" s="8" t="s">
        <v>121</v>
      </c>
      <c r="J43" s="8" t="s">
        <v>121</v>
      </c>
      <c r="K43" s="8" t="s">
        <v>20</v>
      </c>
      <c r="L43" s="8" t="s">
        <v>171</v>
      </c>
      <c r="M43" s="8" t="s">
        <v>311</v>
      </c>
      <c r="N43" s="8" t="s">
        <v>313</v>
      </c>
    </row>
    <row r="44" spans="1:14" x14ac:dyDescent="0.25">
      <c r="A44" s="8" t="s">
        <v>215</v>
      </c>
      <c r="B44" s="8" t="s">
        <v>87</v>
      </c>
      <c r="C44" s="8" t="s">
        <v>271</v>
      </c>
      <c r="D44" s="8">
        <v>2</v>
      </c>
      <c r="E44" s="8" t="s">
        <v>310</v>
      </c>
      <c r="F44" s="8" t="s">
        <v>294</v>
      </c>
      <c r="G44" s="8" t="s">
        <v>273</v>
      </c>
      <c r="H44" s="12">
        <v>112000</v>
      </c>
      <c r="I44" s="8" t="s">
        <v>121</v>
      </c>
      <c r="J44" s="8" t="s">
        <v>121</v>
      </c>
      <c r="K44" s="8" t="s">
        <v>20</v>
      </c>
      <c r="L44" s="8" t="s">
        <v>20</v>
      </c>
      <c r="M44" s="8" t="s">
        <v>311</v>
      </c>
      <c r="N44" s="8" t="s">
        <v>314</v>
      </c>
    </row>
    <row r="45" spans="1:14" x14ac:dyDescent="0.25">
      <c r="A45" s="8" t="s">
        <v>215</v>
      </c>
      <c r="B45" s="8" t="s">
        <v>87</v>
      </c>
      <c r="C45" s="8" t="s">
        <v>271</v>
      </c>
      <c r="D45" s="8">
        <v>2</v>
      </c>
      <c r="E45" s="8" t="s">
        <v>315</v>
      </c>
      <c r="F45" s="8" t="s">
        <v>272</v>
      </c>
      <c r="G45" s="8" t="s">
        <v>278</v>
      </c>
      <c r="H45" s="12">
        <v>112000</v>
      </c>
      <c r="I45" s="8" t="s">
        <v>121</v>
      </c>
      <c r="J45" s="8" t="s">
        <v>121</v>
      </c>
      <c r="K45" s="8" t="s">
        <v>20</v>
      </c>
      <c r="L45" s="8" t="s">
        <v>213</v>
      </c>
      <c r="M45" s="8" t="s">
        <v>311</v>
      </c>
      <c r="N45" s="8" t="s">
        <v>313</v>
      </c>
    </row>
    <row r="46" spans="1:14" x14ac:dyDescent="0.25">
      <c r="A46" s="8" t="s">
        <v>316</v>
      </c>
      <c r="B46" s="8" t="s">
        <v>87</v>
      </c>
      <c r="C46" s="8" t="s">
        <v>271</v>
      </c>
      <c r="D46" s="8">
        <v>2</v>
      </c>
      <c r="E46" s="8" t="s">
        <v>310</v>
      </c>
      <c r="F46" s="8" t="s">
        <v>294</v>
      </c>
      <c r="G46" s="8" t="s">
        <v>273</v>
      </c>
      <c r="H46" s="12">
        <v>180000</v>
      </c>
      <c r="I46" s="8" t="s">
        <v>121</v>
      </c>
      <c r="J46" s="8" t="s">
        <v>121</v>
      </c>
      <c r="K46" s="8" t="s">
        <v>20</v>
      </c>
      <c r="L46" s="8" t="s">
        <v>20</v>
      </c>
      <c r="M46" s="8" t="s">
        <v>317</v>
      </c>
      <c r="N46" s="8" t="s">
        <v>318</v>
      </c>
    </row>
    <row r="47" spans="1:14" x14ac:dyDescent="0.25">
      <c r="A47" s="8" t="s">
        <v>316</v>
      </c>
      <c r="B47" s="8" t="s">
        <v>87</v>
      </c>
      <c r="C47" s="8" t="s">
        <v>271</v>
      </c>
      <c r="D47" s="8">
        <v>2</v>
      </c>
      <c r="E47" s="8" t="s">
        <v>319</v>
      </c>
      <c r="F47" s="8" t="s">
        <v>272</v>
      </c>
      <c r="G47" s="8" t="s">
        <v>278</v>
      </c>
      <c r="H47" s="12">
        <v>180000</v>
      </c>
      <c r="I47" s="8" t="s">
        <v>121</v>
      </c>
      <c r="J47" s="8" t="s">
        <v>121</v>
      </c>
      <c r="K47" s="8" t="s">
        <v>20</v>
      </c>
      <c r="L47" s="8" t="s">
        <v>316</v>
      </c>
      <c r="M47" s="8" t="s">
        <v>317</v>
      </c>
      <c r="N47" s="8" t="s">
        <v>320</v>
      </c>
    </row>
    <row r="48" spans="1:14" x14ac:dyDescent="0.25">
      <c r="A48" s="8" t="s">
        <v>321</v>
      </c>
      <c r="B48" s="8" t="s">
        <v>322</v>
      </c>
      <c r="C48" s="8" t="s">
        <v>323</v>
      </c>
      <c r="D48" s="8">
        <v>1</v>
      </c>
      <c r="E48" s="8" t="s">
        <v>324</v>
      </c>
      <c r="F48" s="8" t="s">
        <v>277</v>
      </c>
      <c r="G48" s="8" t="s">
        <v>278</v>
      </c>
      <c r="H48" s="12">
        <v>18400</v>
      </c>
      <c r="I48" s="8" t="s">
        <v>121</v>
      </c>
      <c r="J48" s="8" t="s">
        <v>121</v>
      </c>
      <c r="K48" s="8" t="s">
        <v>20</v>
      </c>
      <c r="L48" s="8" t="s">
        <v>20</v>
      </c>
      <c r="M48" s="8" t="s">
        <v>325</v>
      </c>
      <c r="N48" s="8" t="s">
        <v>326</v>
      </c>
    </row>
    <row r="49" spans="1:14" x14ac:dyDescent="0.25">
      <c r="A49" s="8" t="s">
        <v>321</v>
      </c>
      <c r="B49" s="8" t="s">
        <v>322</v>
      </c>
      <c r="C49" s="8" t="s">
        <v>323</v>
      </c>
      <c r="D49" s="8">
        <v>1</v>
      </c>
      <c r="E49" s="8" t="s">
        <v>327</v>
      </c>
      <c r="F49" s="8" t="s">
        <v>328</v>
      </c>
      <c r="G49" s="8" t="s">
        <v>273</v>
      </c>
      <c r="H49" s="12">
        <v>18400</v>
      </c>
      <c r="I49" s="8" t="s">
        <v>121</v>
      </c>
      <c r="J49" s="8" t="s">
        <v>121</v>
      </c>
      <c r="K49" s="8" t="s">
        <v>20</v>
      </c>
      <c r="L49" s="8" t="s">
        <v>20</v>
      </c>
      <c r="M49" s="8" t="s">
        <v>325</v>
      </c>
      <c r="N49" s="8" t="s">
        <v>329</v>
      </c>
    </row>
    <row r="50" spans="1:14" x14ac:dyDescent="0.25">
      <c r="A50" s="8" t="s">
        <v>330</v>
      </c>
      <c r="B50" s="8" t="s">
        <v>322</v>
      </c>
      <c r="C50" s="8" t="s">
        <v>323</v>
      </c>
      <c r="D50" s="8">
        <v>1</v>
      </c>
      <c r="E50" s="8" t="s">
        <v>324</v>
      </c>
      <c r="F50" s="8" t="s">
        <v>277</v>
      </c>
      <c r="G50" s="8" t="s">
        <v>278</v>
      </c>
      <c r="H50" s="12">
        <v>9200</v>
      </c>
      <c r="I50" s="8" t="s">
        <v>121</v>
      </c>
      <c r="J50" s="8" t="s">
        <v>121</v>
      </c>
      <c r="K50" s="8" t="s">
        <v>20</v>
      </c>
      <c r="L50" s="8" t="s">
        <v>20</v>
      </c>
      <c r="M50" s="8" t="s">
        <v>325</v>
      </c>
      <c r="N50" s="8" t="s">
        <v>331</v>
      </c>
    </row>
    <row r="51" spans="1:14" x14ac:dyDescent="0.25">
      <c r="A51" s="8" t="s">
        <v>330</v>
      </c>
      <c r="B51" s="8" t="s">
        <v>322</v>
      </c>
      <c r="C51" s="8" t="s">
        <v>323</v>
      </c>
      <c r="D51" s="8">
        <v>1</v>
      </c>
      <c r="E51" s="8" t="s">
        <v>327</v>
      </c>
      <c r="F51" s="8" t="s">
        <v>328</v>
      </c>
      <c r="G51" s="8" t="s">
        <v>273</v>
      </c>
      <c r="H51" s="12">
        <v>9200</v>
      </c>
      <c r="I51" s="8" t="s">
        <v>121</v>
      </c>
      <c r="J51" s="8" t="s">
        <v>121</v>
      </c>
      <c r="K51" s="8" t="s">
        <v>20</v>
      </c>
      <c r="L51" s="8" t="s">
        <v>20</v>
      </c>
      <c r="M51" s="8" t="s">
        <v>325</v>
      </c>
      <c r="N51" s="8" t="s">
        <v>329</v>
      </c>
    </row>
    <row r="52" spans="1:14" x14ac:dyDescent="0.25">
      <c r="A52" s="8" t="s">
        <v>332</v>
      </c>
      <c r="B52" s="8" t="s">
        <v>322</v>
      </c>
      <c r="C52" s="8" t="s">
        <v>323</v>
      </c>
      <c r="D52" s="8">
        <v>1</v>
      </c>
      <c r="E52" s="8" t="s">
        <v>324</v>
      </c>
      <c r="F52" s="8" t="s">
        <v>277</v>
      </c>
      <c r="G52" s="8" t="s">
        <v>278</v>
      </c>
      <c r="H52" s="12">
        <v>24600</v>
      </c>
      <c r="I52" s="8" t="s">
        <v>121</v>
      </c>
      <c r="J52" s="8" t="s">
        <v>121</v>
      </c>
      <c r="K52" s="8" t="s">
        <v>20</v>
      </c>
      <c r="L52" s="8" t="s">
        <v>20</v>
      </c>
      <c r="M52" s="8" t="s">
        <v>325</v>
      </c>
      <c r="N52" s="8" t="s">
        <v>333</v>
      </c>
    </row>
    <row r="53" spans="1:14" x14ac:dyDescent="0.25">
      <c r="A53" s="8" t="s">
        <v>332</v>
      </c>
      <c r="B53" s="8" t="s">
        <v>322</v>
      </c>
      <c r="C53" s="8" t="s">
        <v>323</v>
      </c>
      <c r="D53" s="8">
        <v>1</v>
      </c>
      <c r="E53" s="8" t="s">
        <v>327</v>
      </c>
      <c r="F53" s="8" t="s">
        <v>328</v>
      </c>
      <c r="G53" s="8" t="s">
        <v>273</v>
      </c>
      <c r="H53" s="12">
        <v>24600</v>
      </c>
      <c r="I53" s="8" t="s">
        <v>121</v>
      </c>
      <c r="J53" s="8" t="s">
        <v>121</v>
      </c>
      <c r="K53" s="8" t="s">
        <v>20</v>
      </c>
      <c r="L53" s="8" t="s">
        <v>20</v>
      </c>
      <c r="M53" s="8" t="s">
        <v>325</v>
      </c>
      <c r="N53" s="8" t="s">
        <v>329</v>
      </c>
    </row>
    <row r="54" spans="1:14" x14ac:dyDescent="0.25">
      <c r="A54" s="8" t="s">
        <v>334</v>
      </c>
      <c r="B54" s="8" t="s">
        <v>322</v>
      </c>
      <c r="C54" s="8" t="s">
        <v>323</v>
      </c>
      <c r="D54" s="8">
        <v>1</v>
      </c>
      <c r="E54" s="8" t="s">
        <v>335</v>
      </c>
      <c r="F54" s="8" t="s">
        <v>277</v>
      </c>
      <c r="G54" s="8" t="s">
        <v>278</v>
      </c>
      <c r="H54" s="12">
        <v>37200</v>
      </c>
      <c r="I54" s="8" t="s">
        <v>121</v>
      </c>
      <c r="J54" s="8" t="s">
        <v>121</v>
      </c>
      <c r="K54" s="8" t="s">
        <v>20</v>
      </c>
      <c r="L54" s="8" t="s">
        <v>20</v>
      </c>
      <c r="M54" s="8" t="s">
        <v>336</v>
      </c>
      <c r="N54" s="8" t="s">
        <v>337</v>
      </c>
    </row>
    <row r="55" spans="1:14" x14ac:dyDescent="0.25">
      <c r="A55" s="8" t="s">
        <v>334</v>
      </c>
      <c r="B55" s="8" t="s">
        <v>322</v>
      </c>
      <c r="C55" s="8" t="s">
        <v>323</v>
      </c>
      <c r="D55" s="8">
        <v>1</v>
      </c>
      <c r="E55" s="8" t="s">
        <v>327</v>
      </c>
      <c r="F55" s="8" t="s">
        <v>328</v>
      </c>
      <c r="G55" s="8" t="s">
        <v>273</v>
      </c>
      <c r="H55" s="12">
        <v>37200</v>
      </c>
      <c r="I55" s="8" t="s">
        <v>121</v>
      </c>
      <c r="J55" s="8" t="s">
        <v>121</v>
      </c>
      <c r="K55" s="8" t="s">
        <v>20</v>
      </c>
      <c r="L55" s="8" t="s">
        <v>20</v>
      </c>
      <c r="M55" s="8" t="s">
        <v>336</v>
      </c>
      <c r="N55" s="8" t="s">
        <v>338</v>
      </c>
    </row>
    <row r="56" spans="1:14" x14ac:dyDescent="0.25">
      <c r="A56" s="8" t="s">
        <v>339</v>
      </c>
      <c r="B56" s="8" t="s">
        <v>322</v>
      </c>
      <c r="C56" s="8" t="s">
        <v>323</v>
      </c>
      <c r="D56" s="8">
        <v>1</v>
      </c>
      <c r="E56" s="8" t="s">
        <v>335</v>
      </c>
      <c r="F56" s="8" t="s">
        <v>277</v>
      </c>
      <c r="G56" s="8" t="s">
        <v>278</v>
      </c>
      <c r="H56" s="12">
        <v>9920</v>
      </c>
      <c r="I56" s="8" t="s">
        <v>121</v>
      </c>
      <c r="J56" s="8" t="s">
        <v>121</v>
      </c>
      <c r="K56" s="8" t="s">
        <v>20</v>
      </c>
      <c r="L56" s="8" t="s">
        <v>20</v>
      </c>
      <c r="M56" s="8" t="s">
        <v>336</v>
      </c>
      <c r="N56" s="8" t="s">
        <v>340</v>
      </c>
    </row>
    <row r="57" spans="1:14" x14ac:dyDescent="0.25">
      <c r="A57" s="8" t="s">
        <v>339</v>
      </c>
      <c r="B57" s="8" t="s">
        <v>322</v>
      </c>
      <c r="C57" s="8" t="s">
        <v>323</v>
      </c>
      <c r="D57" s="8">
        <v>1</v>
      </c>
      <c r="E57" s="8" t="s">
        <v>327</v>
      </c>
      <c r="F57" s="8" t="s">
        <v>328</v>
      </c>
      <c r="G57" s="8" t="s">
        <v>273</v>
      </c>
      <c r="H57" s="12">
        <v>9920</v>
      </c>
      <c r="I57" s="8" t="s">
        <v>121</v>
      </c>
      <c r="J57" s="8" t="s">
        <v>121</v>
      </c>
      <c r="K57" s="8" t="s">
        <v>20</v>
      </c>
      <c r="L57" s="8" t="s">
        <v>20</v>
      </c>
      <c r="M57" s="8" t="s">
        <v>336</v>
      </c>
      <c r="N57" s="8" t="s">
        <v>338</v>
      </c>
    </row>
    <row r="58" spans="1:14" x14ac:dyDescent="0.25">
      <c r="A58" s="8" t="s">
        <v>341</v>
      </c>
      <c r="B58" s="8" t="s">
        <v>322</v>
      </c>
      <c r="C58" s="8" t="s">
        <v>323</v>
      </c>
      <c r="D58" s="8">
        <v>1</v>
      </c>
      <c r="E58" s="8" t="s">
        <v>335</v>
      </c>
      <c r="F58" s="8" t="s">
        <v>277</v>
      </c>
      <c r="G58" s="8" t="s">
        <v>278</v>
      </c>
      <c r="H58" s="12">
        <v>3800</v>
      </c>
      <c r="I58" s="8" t="s">
        <v>121</v>
      </c>
      <c r="J58" s="8" t="s">
        <v>121</v>
      </c>
      <c r="K58" s="8" t="s">
        <v>20</v>
      </c>
      <c r="L58" s="8" t="s">
        <v>20</v>
      </c>
      <c r="M58" s="8" t="s">
        <v>336</v>
      </c>
      <c r="N58" s="8" t="s">
        <v>342</v>
      </c>
    </row>
    <row r="59" spans="1:14" x14ac:dyDescent="0.25">
      <c r="A59" s="8" t="s">
        <v>341</v>
      </c>
      <c r="B59" s="8" t="s">
        <v>322</v>
      </c>
      <c r="C59" s="8" t="s">
        <v>323</v>
      </c>
      <c r="D59" s="8">
        <v>1</v>
      </c>
      <c r="E59" s="8" t="s">
        <v>327</v>
      </c>
      <c r="F59" s="8" t="s">
        <v>328</v>
      </c>
      <c r="G59" s="8" t="s">
        <v>273</v>
      </c>
      <c r="H59" s="12">
        <v>3800</v>
      </c>
      <c r="I59" s="8" t="s">
        <v>121</v>
      </c>
      <c r="J59" s="8" t="s">
        <v>121</v>
      </c>
      <c r="K59" s="8" t="s">
        <v>20</v>
      </c>
      <c r="L59" s="8" t="s">
        <v>20</v>
      </c>
      <c r="M59" s="8" t="s">
        <v>336</v>
      </c>
      <c r="N59" s="8" t="s">
        <v>338</v>
      </c>
    </row>
    <row r="60" spans="1:14" x14ac:dyDescent="0.25">
      <c r="A60" s="8" t="s">
        <v>343</v>
      </c>
      <c r="B60" s="8" t="s">
        <v>322</v>
      </c>
      <c r="C60" s="8" t="s">
        <v>323</v>
      </c>
      <c r="D60" s="8">
        <v>1</v>
      </c>
      <c r="E60" s="8" t="s">
        <v>335</v>
      </c>
      <c r="F60" s="8" t="s">
        <v>277</v>
      </c>
      <c r="G60" s="8" t="s">
        <v>278</v>
      </c>
      <c r="H60" s="12">
        <v>4320</v>
      </c>
      <c r="I60" s="8" t="s">
        <v>121</v>
      </c>
      <c r="J60" s="8" t="s">
        <v>121</v>
      </c>
      <c r="K60" s="8" t="s">
        <v>20</v>
      </c>
      <c r="L60" s="8" t="s">
        <v>20</v>
      </c>
      <c r="M60" s="8" t="s">
        <v>344</v>
      </c>
      <c r="N60" s="8" t="s">
        <v>345</v>
      </c>
    </row>
    <row r="61" spans="1:14" x14ac:dyDescent="0.25">
      <c r="A61" s="8" t="s">
        <v>343</v>
      </c>
      <c r="B61" s="8" t="s">
        <v>322</v>
      </c>
      <c r="C61" s="8" t="s">
        <v>323</v>
      </c>
      <c r="D61" s="8">
        <v>1</v>
      </c>
      <c r="E61" s="8" t="s">
        <v>346</v>
      </c>
      <c r="F61" s="8" t="s">
        <v>272</v>
      </c>
      <c r="G61" s="8" t="s">
        <v>273</v>
      </c>
      <c r="H61" s="12">
        <v>2937.6</v>
      </c>
      <c r="I61" s="8" t="s">
        <v>121</v>
      </c>
      <c r="J61" s="8" t="s">
        <v>121</v>
      </c>
      <c r="K61" s="8" t="s">
        <v>20</v>
      </c>
      <c r="L61" s="8" t="s">
        <v>20</v>
      </c>
      <c r="M61" s="8" t="s">
        <v>344</v>
      </c>
      <c r="N61" s="8" t="s">
        <v>347</v>
      </c>
    </row>
    <row r="62" spans="1:14" x14ac:dyDescent="0.25">
      <c r="A62" s="8" t="s">
        <v>343</v>
      </c>
      <c r="B62" s="8" t="s">
        <v>322</v>
      </c>
      <c r="C62" s="8" t="s">
        <v>323</v>
      </c>
      <c r="D62" s="8">
        <v>1</v>
      </c>
      <c r="E62" s="8" t="s">
        <v>327</v>
      </c>
      <c r="F62" s="8" t="s">
        <v>328</v>
      </c>
      <c r="G62" s="8" t="s">
        <v>273</v>
      </c>
      <c r="H62" s="12">
        <v>1382.4</v>
      </c>
      <c r="I62" s="8" t="s">
        <v>121</v>
      </c>
      <c r="J62" s="8" t="s">
        <v>121</v>
      </c>
      <c r="K62" s="8" t="s">
        <v>20</v>
      </c>
      <c r="L62" s="8" t="s">
        <v>20</v>
      </c>
      <c r="M62" s="8" t="s">
        <v>344</v>
      </c>
      <c r="N62" s="8" t="s">
        <v>348</v>
      </c>
    </row>
    <row r="63" spans="1:14" x14ac:dyDescent="0.25">
      <c r="A63" s="8" t="s">
        <v>349</v>
      </c>
      <c r="B63" s="8" t="s">
        <v>322</v>
      </c>
      <c r="C63" s="8" t="s">
        <v>323</v>
      </c>
      <c r="D63" s="8">
        <v>1</v>
      </c>
      <c r="E63" s="8" t="s">
        <v>350</v>
      </c>
      <c r="F63" s="8" t="s">
        <v>272</v>
      </c>
      <c r="G63" s="8" t="s">
        <v>273</v>
      </c>
      <c r="H63" s="12">
        <v>21500</v>
      </c>
      <c r="I63" s="8" t="s">
        <v>122</v>
      </c>
      <c r="J63" s="8" t="s">
        <v>121</v>
      </c>
      <c r="K63" s="8" t="s">
        <v>20</v>
      </c>
      <c r="L63" s="8" t="s">
        <v>20</v>
      </c>
      <c r="M63" s="8" t="s">
        <v>351</v>
      </c>
      <c r="N63" s="8" t="s">
        <v>352</v>
      </c>
    </row>
    <row r="64" spans="1:14" x14ac:dyDescent="0.25">
      <c r="A64" s="8" t="s">
        <v>349</v>
      </c>
      <c r="B64" s="8" t="s">
        <v>322</v>
      </c>
      <c r="C64" s="8" t="s">
        <v>323</v>
      </c>
      <c r="D64" s="8">
        <v>1</v>
      </c>
      <c r="E64" s="8" t="s">
        <v>353</v>
      </c>
      <c r="F64" s="8" t="s">
        <v>272</v>
      </c>
      <c r="G64" s="8" t="s">
        <v>278</v>
      </c>
      <c r="H64" s="12">
        <v>21500</v>
      </c>
      <c r="I64" s="8" t="s">
        <v>122</v>
      </c>
      <c r="J64" s="8" t="s">
        <v>121</v>
      </c>
      <c r="K64" s="8" t="s">
        <v>20</v>
      </c>
      <c r="L64" s="8" t="s">
        <v>20</v>
      </c>
      <c r="M64" s="8" t="s">
        <v>351</v>
      </c>
      <c r="N64" s="8" t="s">
        <v>338</v>
      </c>
    </row>
    <row r="65" spans="1:14" x14ac:dyDescent="0.25">
      <c r="A65" s="8" t="s">
        <v>349</v>
      </c>
      <c r="B65" s="8" t="s">
        <v>322</v>
      </c>
      <c r="C65" s="8" t="s">
        <v>323</v>
      </c>
      <c r="D65" s="8">
        <v>1</v>
      </c>
      <c r="E65" s="8" t="s">
        <v>324</v>
      </c>
      <c r="F65" s="8" t="s">
        <v>277</v>
      </c>
      <c r="G65" s="8" t="s">
        <v>278</v>
      </c>
      <c r="H65" s="12">
        <v>86400</v>
      </c>
      <c r="I65" s="8" t="s">
        <v>122</v>
      </c>
      <c r="J65" s="8" t="s">
        <v>121</v>
      </c>
      <c r="K65" s="8" t="s">
        <v>20</v>
      </c>
      <c r="L65" s="8" t="s">
        <v>20</v>
      </c>
      <c r="M65" s="8" t="s">
        <v>351</v>
      </c>
      <c r="N65" s="8" t="s">
        <v>354</v>
      </c>
    </row>
    <row r="66" spans="1:14" x14ac:dyDescent="0.25">
      <c r="A66" s="8" t="s">
        <v>349</v>
      </c>
      <c r="B66" s="8" t="s">
        <v>322</v>
      </c>
      <c r="C66" s="8" t="s">
        <v>323</v>
      </c>
      <c r="D66" s="8">
        <v>1</v>
      </c>
      <c r="E66" s="8" t="s">
        <v>355</v>
      </c>
      <c r="F66" s="8" t="s">
        <v>277</v>
      </c>
      <c r="G66" s="8" t="s">
        <v>273</v>
      </c>
      <c r="H66" s="12">
        <v>86400</v>
      </c>
      <c r="I66" s="8" t="s">
        <v>122</v>
      </c>
      <c r="J66" s="8" t="s">
        <v>121</v>
      </c>
      <c r="K66" s="8" t="s">
        <v>20</v>
      </c>
      <c r="L66" s="8" t="s">
        <v>20</v>
      </c>
      <c r="M66" s="8" t="s">
        <v>351</v>
      </c>
      <c r="N66" s="8" t="s">
        <v>338</v>
      </c>
    </row>
    <row r="67" spans="1:14" x14ac:dyDescent="0.25">
      <c r="A67" s="8" t="s">
        <v>356</v>
      </c>
      <c r="B67" s="8" t="s">
        <v>357</v>
      </c>
      <c r="C67" s="8" t="s">
        <v>323</v>
      </c>
      <c r="D67" s="8">
        <v>1</v>
      </c>
      <c r="E67" s="8" t="s">
        <v>327</v>
      </c>
      <c r="F67" s="8" t="s">
        <v>328</v>
      </c>
      <c r="G67" s="8" t="s">
        <v>273</v>
      </c>
      <c r="H67" s="12">
        <v>84000</v>
      </c>
      <c r="I67" s="8" t="s">
        <v>121</v>
      </c>
      <c r="J67" s="8" t="s">
        <v>121</v>
      </c>
      <c r="K67" s="8" t="s">
        <v>20</v>
      </c>
      <c r="L67" s="8" t="s">
        <v>20</v>
      </c>
      <c r="M67" s="8" t="s">
        <v>358</v>
      </c>
      <c r="N67" s="8" t="s">
        <v>359</v>
      </c>
    </row>
    <row r="68" spans="1:14" x14ac:dyDescent="0.25">
      <c r="A68" s="8" t="s">
        <v>356</v>
      </c>
      <c r="B68" s="8" t="s">
        <v>357</v>
      </c>
      <c r="C68" s="8" t="s">
        <v>323</v>
      </c>
      <c r="D68" s="8">
        <v>1</v>
      </c>
      <c r="E68" s="8" t="s">
        <v>360</v>
      </c>
      <c r="F68" s="8" t="s">
        <v>277</v>
      </c>
      <c r="G68" s="8" t="s">
        <v>278</v>
      </c>
      <c r="H68" s="12">
        <v>84000</v>
      </c>
      <c r="I68" s="8" t="s">
        <v>121</v>
      </c>
      <c r="J68" s="8" t="s">
        <v>121</v>
      </c>
      <c r="K68" s="8" t="s">
        <v>20</v>
      </c>
      <c r="L68" s="8" t="s">
        <v>20</v>
      </c>
      <c r="M68" s="8" t="s">
        <v>358</v>
      </c>
      <c r="N68" s="8" t="s">
        <v>361</v>
      </c>
    </row>
    <row r="69" spans="1:14" x14ac:dyDescent="0.25">
      <c r="A69" s="8" t="s">
        <v>362</v>
      </c>
      <c r="B69" s="8" t="s">
        <v>357</v>
      </c>
      <c r="C69" s="8" t="s">
        <v>323</v>
      </c>
      <c r="D69" s="8">
        <v>1</v>
      </c>
      <c r="E69" s="8" t="s">
        <v>327</v>
      </c>
      <c r="F69" s="8" t="s">
        <v>328</v>
      </c>
      <c r="G69" s="8" t="s">
        <v>273</v>
      </c>
      <c r="H69" s="12">
        <v>160000</v>
      </c>
      <c r="I69" s="8" t="s">
        <v>121</v>
      </c>
      <c r="J69" s="8" t="s">
        <v>121</v>
      </c>
      <c r="K69" s="8" t="s">
        <v>20</v>
      </c>
      <c r="L69" s="8" t="s">
        <v>20</v>
      </c>
      <c r="M69" s="8" t="s">
        <v>358</v>
      </c>
      <c r="N69" s="8" t="s">
        <v>363</v>
      </c>
    </row>
    <row r="70" spans="1:14" x14ac:dyDescent="0.25">
      <c r="A70" s="8" t="s">
        <v>362</v>
      </c>
      <c r="B70" s="8" t="s">
        <v>357</v>
      </c>
      <c r="C70" s="8" t="s">
        <v>323</v>
      </c>
      <c r="D70" s="8">
        <v>1</v>
      </c>
      <c r="E70" s="8" t="s">
        <v>364</v>
      </c>
      <c r="F70" s="8" t="s">
        <v>277</v>
      </c>
      <c r="G70" s="8" t="s">
        <v>278</v>
      </c>
      <c r="H70" s="12">
        <v>160000</v>
      </c>
      <c r="I70" s="8" t="s">
        <v>121</v>
      </c>
      <c r="J70" s="8" t="s">
        <v>121</v>
      </c>
      <c r="K70" s="8" t="s">
        <v>20</v>
      </c>
      <c r="L70" s="8" t="s">
        <v>20</v>
      </c>
      <c r="M70" s="8" t="s">
        <v>358</v>
      </c>
      <c r="N70" s="8" t="s">
        <v>365</v>
      </c>
    </row>
    <row r="71" spans="1:14" x14ac:dyDescent="0.25">
      <c r="A71" s="8" t="s">
        <v>366</v>
      </c>
      <c r="B71" s="8" t="s">
        <v>357</v>
      </c>
      <c r="C71" s="8" t="s">
        <v>323</v>
      </c>
      <c r="D71" s="8">
        <v>1</v>
      </c>
      <c r="E71" s="8" t="s">
        <v>327</v>
      </c>
      <c r="F71" s="8" t="s">
        <v>328</v>
      </c>
      <c r="G71" s="8" t="s">
        <v>273</v>
      </c>
      <c r="H71" s="12">
        <v>5250</v>
      </c>
      <c r="I71" s="8" t="s">
        <v>121</v>
      </c>
      <c r="J71" s="8" t="s">
        <v>121</v>
      </c>
      <c r="K71" s="8" t="s">
        <v>20</v>
      </c>
      <c r="L71" s="8" t="s">
        <v>20</v>
      </c>
      <c r="M71" s="8" t="s">
        <v>358</v>
      </c>
      <c r="N71" s="8" t="s">
        <v>367</v>
      </c>
    </row>
    <row r="72" spans="1:14" x14ac:dyDescent="0.25">
      <c r="A72" s="8" t="s">
        <v>366</v>
      </c>
      <c r="B72" s="8" t="s">
        <v>357</v>
      </c>
      <c r="C72" s="8" t="s">
        <v>323</v>
      </c>
      <c r="D72" s="8">
        <v>1</v>
      </c>
      <c r="E72" s="8" t="s">
        <v>368</v>
      </c>
      <c r="F72" s="8" t="s">
        <v>272</v>
      </c>
      <c r="G72" s="8" t="s">
        <v>278</v>
      </c>
      <c r="H72" s="12">
        <v>5250</v>
      </c>
      <c r="I72" s="8" t="s">
        <v>121</v>
      </c>
      <c r="J72" s="8" t="s">
        <v>121</v>
      </c>
      <c r="K72" s="8" t="s">
        <v>20</v>
      </c>
      <c r="L72" s="8" t="s">
        <v>20</v>
      </c>
      <c r="M72" s="8" t="s">
        <v>358</v>
      </c>
      <c r="N72" s="8" t="s">
        <v>369</v>
      </c>
    </row>
    <row r="73" spans="1:14" x14ac:dyDescent="0.25">
      <c r="A73" s="8" t="s">
        <v>370</v>
      </c>
      <c r="B73" s="8" t="s">
        <v>357</v>
      </c>
      <c r="C73" s="8" t="s">
        <v>323</v>
      </c>
      <c r="D73" s="8">
        <v>1</v>
      </c>
      <c r="E73" s="8" t="s">
        <v>327</v>
      </c>
      <c r="F73" s="8" t="s">
        <v>328</v>
      </c>
      <c r="G73" s="8" t="s">
        <v>273</v>
      </c>
      <c r="H73" s="12">
        <v>8000</v>
      </c>
      <c r="I73" s="8" t="s">
        <v>121</v>
      </c>
      <c r="J73" s="8" t="s">
        <v>121</v>
      </c>
      <c r="K73" s="8" t="s">
        <v>20</v>
      </c>
      <c r="L73" s="8" t="s">
        <v>20</v>
      </c>
      <c r="M73" s="8" t="s">
        <v>358</v>
      </c>
      <c r="N73" s="8" t="s">
        <v>371</v>
      </c>
    </row>
    <row r="74" spans="1:14" x14ac:dyDescent="0.25">
      <c r="A74" s="8" t="s">
        <v>370</v>
      </c>
      <c r="B74" s="8" t="s">
        <v>357</v>
      </c>
      <c r="C74" s="8" t="s">
        <v>323</v>
      </c>
      <c r="D74" s="8">
        <v>1</v>
      </c>
      <c r="E74" s="8" t="s">
        <v>368</v>
      </c>
      <c r="F74" s="8" t="s">
        <v>272</v>
      </c>
      <c r="G74" s="8" t="s">
        <v>278</v>
      </c>
      <c r="H74" s="12">
        <v>8000</v>
      </c>
      <c r="I74" s="8" t="s">
        <v>121</v>
      </c>
      <c r="J74" s="8" t="s">
        <v>121</v>
      </c>
      <c r="K74" s="8" t="s">
        <v>20</v>
      </c>
      <c r="L74" s="8" t="s">
        <v>20</v>
      </c>
      <c r="M74" s="8" t="s">
        <v>358</v>
      </c>
      <c r="N74" s="8" t="s">
        <v>372</v>
      </c>
    </row>
    <row r="75" spans="1:14" x14ac:dyDescent="0.25">
      <c r="A75" s="8" t="s">
        <v>373</v>
      </c>
      <c r="B75" s="8" t="s">
        <v>357</v>
      </c>
      <c r="C75" s="8" t="s">
        <v>323</v>
      </c>
      <c r="D75" s="8">
        <v>1</v>
      </c>
      <c r="E75" s="8" t="s">
        <v>327</v>
      </c>
      <c r="F75" s="8" t="s">
        <v>328</v>
      </c>
      <c r="G75" s="8" t="s">
        <v>273</v>
      </c>
      <c r="H75" s="12">
        <v>11800</v>
      </c>
      <c r="I75" s="8" t="s">
        <v>121</v>
      </c>
      <c r="J75" s="8" t="s">
        <v>121</v>
      </c>
      <c r="K75" s="8" t="s">
        <v>20</v>
      </c>
      <c r="L75" s="8" t="s">
        <v>20</v>
      </c>
      <c r="M75" s="8" t="s">
        <v>358</v>
      </c>
      <c r="N75" s="8" t="s">
        <v>374</v>
      </c>
    </row>
    <row r="76" spans="1:14" x14ac:dyDescent="0.25">
      <c r="A76" s="8" t="s">
        <v>373</v>
      </c>
      <c r="B76" s="8" t="s">
        <v>357</v>
      </c>
      <c r="C76" s="8" t="s">
        <v>323</v>
      </c>
      <c r="D76" s="8">
        <v>1</v>
      </c>
      <c r="E76" s="8" t="s">
        <v>375</v>
      </c>
      <c r="F76" s="8" t="s">
        <v>277</v>
      </c>
      <c r="G76" s="8" t="s">
        <v>278</v>
      </c>
      <c r="H76" s="12">
        <v>11800</v>
      </c>
      <c r="I76" s="8" t="s">
        <v>121</v>
      </c>
      <c r="J76" s="8" t="s">
        <v>121</v>
      </c>
      <c r="K76" s="8" t="s">
        <v>20</v>
      </c>
      <c r="L76" s="8" t="s">
        <v>20</v>
      </c>
      <c r="M76" s="8" t="s">
        <v>358</v>
      </c>
      <c r="N76" s="8" t="s">
        <v>376</v>
      </c>
    </row>
    <row r="77" spans="1:14" x14ac:dyDescent="0.25">
      <c r="A77" s="8" t="s">
        <v>377</v>
      </c>
      <c r="B77" s="8" t="s">
        <v>357</v>
      </c>
      <c r="C77" s="8" t="s">
        <v>323</v>
      </c>
      <c r="D77" s="8">
        <v>1</v>
      </c>
      <c r="E77" s="8" t="s">
        <v>327</v>
      </c>
      <c r="F77" s="8" t="s">
        <v>328</v>
      </c>
      <c r="G77" s="8" t="s">
        <v>273</v>
      </c>
      <c r="H77" s="12">
        <v>44000</v>
      </c>
      <c r="I77" s="8" t="s">
        <v>121</v>
      </c>
      <c r="J77" s="8" t="s">
        <v>121</v>
      </c>
      <c r="K77" s="8" t="s">
        <v>20</v>
      </c>
      <c r="L77" s="8" t="s">
        <v>20</v>
      </c>
      <c r="M77" s="8" t="s">
        <v>358</v>
      </c>
      <c r="N77" s="8" t="s">
        <v>378</v>
      </c>
    </row>
    <row r="78" spans="1:14" x14ac:dyDescent="0.25">
      <c r="A78" s="8" t="s">
        <v>377</v>
      </c>
      <c r="B78" s="8" t="s">
        <v>357</v>
      </c>
      <c r="C78" s="8" t="s">
        <v>323</v>
      </c>
      <c r="D78" s="8">
        <v>1</v>
      </c>
      <c r="E78" s="8" t="s">
        <v>379</v>
      </c>
      <c r="F78" s="8" t="s">
        <v>277</v>
      </c>
      <c r="G78" s="8" t="s">
        <v>278</v>
      </c>
      <c r="H78" s="12">
        <v>44000</v>
      </c>
      <c r="I78" s="8" t="s">
        <v>121</v>
      </c>
      <c r="J78" s="8" t="s">
        <v>121</v>
      </c>
      <c r="K78" s="8" t="s">
        <v>20</v>
      </c>
      <c r="L78" s="8" t="s">
        <v>20</v>
      </c>
      <c r="M78" s="8" t="s">
        <v>358</v>
      </c>
      <c r="N78" s="8" t="s">
        <v>380</v>
      </c>
    </row>
    <row r="79" spans="1:14" x14ac:dyDescent="0.25">
      <c r="A79" s="8" t="s">
        <v>223</v>
      </c>
      <c r="B79" s="8" t="s">
        <v>381</v>
      </c>
      <c r="C79" s="8" t="s">
        <v>323</v>
      </c>
      <c r="D79" s="8">
        <v>1</v>
      </c>
      <c r="E79" s="8" t="s">
        <v>382</v>
      </c>
      <c r="F79" s="8" t="s">
        <v>272</v>
      </c>
      <c r="G79" s="8" t="s">
        <v>273</v>
      </c>
      <c r="H79" s="12">
        <v>72000</v>
      </c>
      <c r="I79" s="8" t="s">
        <v>121</v>
      </c>
      <c r="J79" s="8" t="s">
        <v>121</v>
      </c>
      <c r="K79" s="8" t="s">
        <v>20</v>
      </c>
      <c r="L79" s="8" t="s">
        <v>20</v>
      </c>
      <c r="M79" s="8" t="s">
        <v>383</v>
      </c>
      <c r="N79" s="8" t="s">
        <v>384</v>
      </c>
    </row>
    <row r="80" spans="1:14" x14ac:dyDescent="0.25">
      <c r="A80" s="8" t="s">
        <v>223</v>
      </c>
      <c r="B80" s="8" t="s">
        <v>381</v>
      </c>
      <c r="C80" s="8" t="s">
        <v>323</v>
      </c>
      <c r="D80" s="8">
        <v>1</v>
      </c>
      <c r="E80" s="8" t="s">
        <v>327</v>
      </c>
      <c r="F80" s="8" t="s">
        <v>328</v>
      </c>
      <c r="G80" s="8" t="s">
        <v>278</v>
      </c>
      <c r="H80" s="12">
        <v>72000</v>
      </c>
      <c r="I80" s="8" t="s">
        <v>121</v>
      </c>
      <c r="J80" s="8" t="s">
        <v>121</v>
      </c>
      <c r="K80" s="8" t="s">
        <v>20</v>
      </c>
      <c r="L80" s="8" t="s">
        <v>20</v>
      </c>
      <c r="M80" s="8" t="s">
        <v>383</v>
      </c>
      <c r="N80" s="8" t="s">
        <v>385</v>
      </c>
    </row>
    <row r="81" spans="1:14" x14ac:dyDescent="0.25">
      <c r="A81" s="8" t="s">
        <v>226</v>
      </c>
      <c r="B81" s="8" t="s">
        <v>381</v>
      </c>
      <c r="C81" s="8" t="s">
        <v>323</v>
      </c>
      <c r="D81" s="8">
        <v>1</v>
      </c>
      <c r="E81" s="8" t="s">
        <v>386</v>
      </c>
      <c r="F81" s="8" t="s">
        <v>272</v>
      </c>
      <c r="G81" s="8" t="s">
        <v>273</v>
      </c>
      <c r="H81" s="12">
        <v>32000</v>
      </c>
      <c r="I81" s="8" t="s">
        <v>121</v>
      </c>
      <c r="J81" s="8" t="s">
        <v>121</v>
      </c>
      <c r="K81" s="8" t="s">
        <v>20</v>
      </c>
      <c r="L81" s="8" t="s">
        <v>20</v>
      </c>
      <c r="M81" s="8" t="s">
        <v>383</v>
      </c>
      <c r="N81" s="8" t="s">
        <v>387</v>
      </c>
    </row>
    <row r="82" spans="1:14" x14ac:dyDescent="0.25">
      <c r="A82" s="8" t="s">
        <v>226</v>
      </c>
      <c r="B82" s="8" t="s">
        <v>381</v>
      </c>
      <c r="C82" s="8" t="s">
        <v>323</v>
      </c>
      <c r="D82" s="8">
        <v>1</v>
      </c>
      <c r="E82" s="8" t="s">
        <v>327</v>
      </c>
      <c r="F82" s="8" t="s">
        <v>328</v>
      </c>
      <c r="G82" s="8" t="s">
        <v>278</v>
      </c>
      <c r="H82" s="12">
        <v>32000</v>
      </c>
      <c r="I82" s="8" t="s">
        <v>121</v>
      </c>
      <c r="J82" s="8" t="s">
        <v>121</v>
      </c>
      <c r="K82" s="8" t="s">
        <v>20</v>
      </c>
      <c r="L82" s="8" t="s">
        <v>20</v>
      </c>
      <c r="M82" s="8" t="s">
        <v>383</v>
      </c>
      <c r="N82" s="8" t="s">
        <v>388</v>
      </c>
    </row>
    <row r="83" spans="1:14" x14ac:dyDescent="0.25">
      <c r="A83" s="8" t="s">
        <v>228</v>
      </c>
      <c r="B83" s="8" t="s">
        <v>381</v>
      </c>
      <c r="C83" s="8" t="s">
        <v>323</v>
      </c>
      <c r="D83" s="8">
        <v>1</v>
      </c>
      <c r="E83" s="8" t="s">
        <v>389</v>
      </c>
      <c r="F83" s="8" t="s">
        <v>272</v>
      </c>
      <c r="G83" s="8" t="s">
        <v>273</v>
      </c>
      <c r="H83" s="12">
        <v>56000</v>
      </c>
      <c r="I83" s="8" t="s">
        <v>121</v>
      </c>
      <c r="J83" s="8" t="s">
        <v>121</v>
      </c>
      <c r="K83" s="8" t="s">
        <v>20</v>
      </c>
      <c r="L83" s="8" t="s">
        <v>20</v>
      </c>
      <c r="M83" s="8" t="s">
        <v>383</v>
      </c>
      <c r="N83" s="8" t="s">
        <v>390</v>
      </c>
    </row>
    <row r="84" spans="1:14" x14ac:dyDescent="0.25">
      <c r="A84" s="8" t="s">
        <v>228</v>
      </c>
      <c r="B84" s="8" t="s">
        <v>381</v>
      </c>
      <c r="C84" s="8" t="s">
        <v>323</v>
      </c>
      <c r="D84" s="8">
        <v>1</v>
      </c>
      <c r="E84" s="8" t="s">
        <v>327</v>
      </c>
      <c r="F84" s="8" t="s">
        <v>328</v>
      </c>
      <c r="G84" s="8" t="s">
        <v>278</v>
      </c>
      <c r="H84" s="12">
        <v>56000</v>
      </c>
      <c r="I84" s="8" t="s">
        <v>121</v>
      </c>
      <c r="J84" s="8" t="s">
        <v>121</v>
      </c>
      <c r="K84" s="8" t="s">
        <v>20</v>
      </c>
      <c r="L84" s="8" t="s">
        <v>20</v>
      </c>
      <c r="M84" s="8" t="s">
        <v>383</v>
      </c>
      <c r="N84" s="8" t="s">
        <v>391</v>
      </c>
    </row>
    <row r="85" spans="1:14" x14ac:dyDescent="0.25">
      <c r="A85" s="8" t="s">
        <v>321</v>
      </c>
      <c r="B85" s="8" t="s">
        <v>322</v>
      </c>
      <c r="C85" s="8" t="s">
        <v>271</v>
      </c>
      <c r="D85" s="8">
        <v>1</v>
      </c>
      <c r="E85" s="8" t="s">
        <v>327</v>
      </c>
      <c r="F85" s="8" t="s">
        <v>328</v>
      </c>
      <c r="G85" s="8" t="s">
        <v>273</v>
      </c>
      <c r="H85" s="12">
        <v>3200</v>
      </c>
      <c r="I85" s="8" t="s">
        <v>121</v>
      </c>
      <c r="J85" s="8" t="s">
        <v>121</v>
      </c>
      <c r="K85" s="8" t="s">
        <v>20</v>
      </c>
      <c r="L85" s="8" t="s">
        <v>20</v>
      </c>
      <c r="M85" s="8" t="s">
        <v>392</v>
      </c>
      <c r="N85" s="8" t="s">
        <v>393</v>
      </c>
    </row>
    <row r="86" spans="1:14" x14ac:dyDescent="0.25">
      <c r="A86" s="8" t="s">
        <v>321</v>
      </c>
      <c r="B86" s="8" t="s">
        <v>322</v>
      </c>
      <c r="C86" s="8" t="s">
        <v>271</v>
      </c>
      <c r="D86" s="8">
        <v>1</v>
      </c>
      <c r="E86" s="8" t="s">
        <v>324</v>
      </c>
      <c r="F86" s="8" t="s">
        <v>277</v>
      </c>
      <c r="G86" s="8" t="s">
        <v>278</v>
      </c>
      <c r="H86" s="12">
        <v>3200</v>
      </c>
      <c r="I86" s="8" t="s">
        <v>121</v>
      </c>
      <c r="J86" s="8" t="s">
        <v>121</v>
      </c>
      <c r="K86" s="8" t="s">
        <v>20</v>
      </c>
      <c r="L86" s="8" t="s">
        <v>20</v>
      </c>
      <c r="M86" s="8" t="s">
        <v>392</v>
      </c>
      <c r="N86" s="8" t="s">
        <v>394</v>
      </c>
    </row>
    <row r="87" spans="1:14" x14ac:dyDescent="0.25">
      <c r="A87" s="8" t="s">
        <v>330</v>
      </c>
      <c r="B87" s="8" t="s">
        <v>322</v>
      </c>
      <c r="C87" s="8" t="s">
        <v>271</v>
      </c>
      <c r="D87" s="8">
        <v>1</v>
      </c>
      <c r="E87" s="8" t="s">
        <v>327</v>
      </c>
      <c r="F87" s="8" t="s">
        <v>328</v>
      </c>
      <c r="G87" s="8" t="s">
        <v>278</v>
      </c>
      <c r="H87" s="12">
        <v>2800</v>
      </c>
      <c r="I87" s="8" t="s">
        <v>121</v>
      </c>
      <c r="J87" s="8" t="s">
        <v>121</v>
      </c>
      <c r="K87" s="8" t="s">
        <v>20</v>
      </c>
      <c r="L87" s="8" t="s">
        <v>20</v>
      </c>
      <c r="M87" s="8" t="s">
        <v>392</v>
      </c>
      <c r="N87" s="8" t="s">
        <v>395</v>
      </c>
    </row>
    <row r="88" spans="1:14" x14ac:dyDescent="0.25">
      <c r="A88" s="8" t="s">
        <v>330</v>
      </c>
      <c r="B88" s="8" t="s">
        <v>322</v>
      </c>
      <c r="C88" s="8" t="s">
        <v>271</v>
      </c>
      <c r="D88" s="8">
        <v>1</v>
      </c>
      <c r="E88" s="8" t="s">
        <v>324</v>
      </c>
      <c r="F88" s="8" t="s">
        <v>277</v>
      </c>
      <c r="G88" s="8" t="s">
        <v>273</v>
      </c>
      <c r="H88" s="12">
        <v>2800</v>
      </c>
      <c r="I88" s="8" t="s">
        <v>121</v>
      </c>
      <c r="J88" s="8" t="s">
        <v>121</v>
      </c>
      <c r="K88" s="8" t="s">
        <v>20</v>
      </c>
      <c r="L88" s="8" t="s">
        <v>20</v>
      </c>
      <c r="M88" s="8" t="s">
        <v>392</v>
      </c>
      <c r="N88" s="8" t="s">
        <v>394</v>
      </c>
    </row>
    <row r="89" spans="1:14" x14ac:dyDescent="0.25">
      <c r="A89" s="8" t="s">
        <v>332</v>
      </c>
      <c r="B89" s="8" t="s">
        <v>322</v>
      </c>
      <c r="C89" s="8" t="s">
        <v>271</v>
      </c>
      <c r="D89" s="8">
        <v>1</v>
      </c>
      <c r="E89" s="8" t="s">
        <v>327</v>
      </c>
      <c r="F89" s="8" t="s">
        <v>328</v>
      </c>
      <c r="G89" s="8" t="s">
        <v>273</v>
      </c>
      <c r="H89" s="12">
        <v>7200</v>
      </c>
      <c r="I89" s="8" t="s">
        <v>121</v>
      </c>
      <c r="J89" s="8" t="s">
        <v>121</v>
      </c>
      <c r="K89" s="8" t="s">
        <v>20</v>
      </c>
      <c r="L89" s="8" t="s">
        <v>20</v>
      </c>
      <c r="M89" s="8" t="s">
        <v>392</v>
      </c>
      <c r="N89" s="8" t="s">
        <v>396</v>
      </c>
    </row>
    <row r="90" spans="1:14" x14ac:dyDescent="0.25">
      <c r="A90" s="8" t="s">
        <v>332</v>
      </c>
      <c r="B90" s="8" t="s">
        <v>322</v>
      </c>
      <c r="C90" s="8" t="s">
        <v>271</v>
      </c>
      <c r="D90" s="8">
        <v>1</v>
      </c>
      <c r="E90" s="8" t="s">
        <v>324</v>
      </c>
      <c r="F90" s="8" t="s">
        <v>277</v>
      </c>
      <c r="G90" s="8" t="s">
        <v>278</v>
      </c>
      <c r="H90" s="12">
        <v>7200</v>
      </c>
      <c r="I90" s="8" t="s">
        <v>121</v>
      </c>
      <c r="J90" s="8" t="s">
        <v>121</v>
      </c>
      <c r="K90" s="8" t="s">
        <v>20</v>
      </c>
      <c r="L90" s="8" t="s">
        <v>20</v>
      </c>
      <c r="M90" s="8" t="s">
        <v>392</v>
      </c>
      <c r="N90" s="8" t="s">
        <v>394</v>
      </c>
    </row>
    <row r="91" spans="1:14" x14ac:dyDescent="0.25">
      <c r="A91" s="8" t="s">
        <v>334</v>
      </c>
      <c r="B91" s="8" t="s">
        <v>322</v>
      </c>
      <c r="C91" s="8" t="s">
        <v>271</v>
      </c>
      <c r="D91" s="8">
        <v>1</v>
      </c>
      <c r="E91" s="8" t="s">
        <v>327</v>
      </c>
      <c r="F91" s="8" t="s">
        <v>328</v>
      </c>
      <c r="G91" s="8" t="s">
        <v>273</v>
      </c>
      <c r="H91" s="12">
        <v>4300</v>
      </c>
      <c r="I91" s="8" t="s">
        <v>121</v>
      </c>
      <c r="J91" s="8" t="s">
        <v>121</v>
      </c>
      <c r="K91" s="8" t="s">
        <v>20</v>
      </c>
      <c r="L91" s="8" t="s">
        <v>20</v>
      </c>
      <c r="M91" s="8" t="s">
        <v>392</v>
      </c>
      <c r="N91" s="8" t="s">
        <v>397</v>
      </c>
    </row>
    <row r="92" spans="1:14" x14ac:dyDescent="0.25">
      <c r="A92" s="8" t="s">
        <v>334</v>
      </c>
      <c r="B92" s="8" t="s">
        <v>322</v>
      </c>
      <c r="C92" s="8" t="s">
        <v>271</v>
      </c>
      <c r="D92" s="8">
        <v>1</v>
      </c>
      <c r="E92" s="8" t="s">
        <v>335</v>
      </c>
      <c r="F92" s="8" t="s">
        <v>277</v>
      </c>
      <c r="G92" s="8" t="s">
        <v>278</v>
      </c>
      <c r="H92" s="12">
        <v>4300</v>
      </c>
      <c r="I92" s="8" t="s">
        <v>121</v>
      </c>
      <c r="J92" s="8" t="s">
        <v>121</v>
      </c>
      <c r="K92" s="8" t="s">
        <v>20</v>
      </c>
      <c r="L92" s="8" t="s">
        <v>20</v>
      </c>
      <c r="M92" s="8" t="s">
        <v>392</v>
      </c>
      <c r="N92" s="8" t="s">
        <v>394</v>
      </c>
    </row>
    <row r="93" spans="1:14" x14ac:dyDescent="0.25">
      <c r="A93" s="8" t="s">
        <v>339</v>
      </c>
      <c r="B93" s="8" t="s">
        <v>322</v>
      </c>
      <c r="C93" s="8" t="s">
        <v>271</v>
      </c>
      <c r="D93" s="8">
        <v>1</v>
      </c>
      <c r="E93" s="8" t="s">
        <v>327</v>
      </c>
      <c r="F93" s="8" t="s">
        <v>328</v>
      </c>
      <c r="G93" s="8" t="s">
        <v>273</v>
      </c>
      <c r="H93" s="12">
        <v>720</v>
      </c>
      <c r="I93" s="8" t="s">
        <v>121</v>
      </c>
      <c r="J93" s="8" t="s">
        <v>121</v>
      </c>
      <c r="K93" s="8" t="s">
        <v>20</v>
      </c>
      <c r="L93" s="8" t="s">
        <v>20</v>
      </c>
      <c r="M93" s="8" t="s">
        <v>392</v>
      </c>
      <c r="N93" s="8" t="s">
        <v>398</v>
      </c>
    </row>
    <row r="94" spans="1:14" x14ac:dyDescent="0.25">
      <c r="A94" s="8" t="s">
        <v>339</v>
      </c>
      <c r="B94" s="8" t="s">
        <v>322</v>
      </c>
      <c r="C94" s="8" t="s">
        <v>271</v>
      </c>
      <c r="D94" s="8">
        <v>1</v>
      </c>
      <c r="E94" s="8" t="s">
        <v>335</v>
      </c>
      <c r="F94" s="8" t="s">
        <v>277</v>
      </c>
      <c r="G94" s="8" t="s">
        <v>278</v>
      </c>
      <c r="H94" s="12">
        <v>720</v>
      </c>
      <c r="I94" s="8" t="s">
        <v>121</v>
      </c>
      <c r="J94" s="8" t="s">
        <v>121</v>
      </c>
      <c r="K94" s="8" t="s">
        <v>20</v>
      </c>
      <c r="L94" s="8" t="s">
        <v>20</v>
      </c>
      <c r="M94" s="8" t="s">
        <v>392</v>
      </c>
      <c r="N94" s="8" t="s">
        <v>394</v>
      </c>
    </row>
    <row r="95" spans="1:14" x14ac:dyDescent="0.25">
      <c r="A95" s="8" t="s">
        <v>341</v>
      </c>
      <c r="B95" s="8" t="s">
        <v>322</v>
      </c>
      <c r="C95" s="8" t="s">
        <v>271</v>
      </c>
      <c r="D95" s="8">
        <v>1</v>
      </c>
      <c r="E95" s="8" t="s">
        <v>327</v>
      </c>
      <c r="F95" s="8" t="s">
        <v>328</v>
      </c>
      <c r="G95" s="8" t="s">
        <v>273</v>
      </c>
      <c r="H95" s="12">
        <v>800</v>
      </c>
      <c r="I95" s="8" t="s">
        <v>121</v>
      </c>
      <c r="J95" s="8" t="s">
        <v>121</v>
      </c>
      <c r="K95" s="8" t="s">
        <v>20</v>
      </c>
      <c r="L95" s="8" t="s">
        <v>20</v>
      </c>
      <c r="M95" s="8" t="s">
        <v>392</v>
      </c>
      <c r="N95" s="8" t="s">
        <v>399</v>
      </c>
    </row>
    <row r="96" spans="1:14" x14ac:dyDescent="0.25">
      <c r="A96" s="8" t="s">
        <v>341</v>
      </c>
      <c r="B96" s="8" t="s">
        <v>322</v>
      </c>
      <c r="C96" s="8" t="s">
        <v>271</v>
      </c>
      <c r="D96" s="8">
        <v>1</v>
      </c>
      <c r="E96" s="8" t="s">
        <v>335</v>
      </c>
      <c r="F96" s="8" t="s">
        <v>277</v>
      </c>
      <c r="G96" s="8" t="s">
        <v>278</v>
      </c>
      <c r="H96" s="12">
        <v>800</v>
      </c>
      <c r="I96" s="8" t="s">
        <v>121</v>
      </c>
      <c r="J96" s="8" t="s">
        <v>121</v>
      </c>
      <c r="K96" s="8" t="s">
        <v>20</v>
      </c>
      <c r="L96" s="8" t="s">
        <v>20</v>
      </c>
      <c r="M96" s="8" t="s">
        <v>392</v>
      </c>
      <c r="N96" s="8" t="s">
        <v>394</v>
      </c>
    </row>
    <row r="97" spans="1:14" x14ac:dyDescent="0.25">
      <c r="A97" s="8" t="s">
        <v>343</v>
      </c>
      <c r="B97" s="8" t="s">
        <v>322</v>
      </c>
      <c r="C97" s="8" t="s">
        <v>271</v>
      </c>
      <c r="D97" s="8">
        <v>1</v>
      </c>
      <c r="E97" s="8" t="s">
        <v>327</v>
      </c>
      <c r="F97" s="8" t="s">
        <v>328</v>
      </c>
      <c r="G97" s="8" t="s">
        <v>273</v>
      </c>
      <c r="H97" s="12">
        <v>720</v>
      </c>
      <c r="I97" s="8" t="s">
        <v>121</v>
      </c>
      <c r="J97" s="8" t="s">
        <v>121</v>
      </c>
      <c r="K97" s="8" t="s">
        <v>20</v>
      </c>
      <c r="L97" s="8" t="s">
        <v>20</v>
      </c>
      <c r="M97" s="8" t="s">
        <v>392</v>
      </c>
      <c r="N97" s="8" t="s">
        <v>400</v>
      </c>
    </row>
    <row r="98" spans="1:14" x14ac:dyDescent="0.25">
      <c r="A98" s="8" t="s">
        <v>343</v>
      </c>
      <c r="B98" s="8" t="s">
        <v>322</v>
      </c>
      <c r="C98" s="8" t="s">
        <v>271</v>
      </c>
      <c r="D98" s="8">
        <v>1</v>
      </c>
      <c r="E98" s="8" t="s">
        <v>335</v>
      </c>
      <c r="F98" s="8" t="s">
        <v>277</v>
      </c>
      <c r="G98" s="8" t="s">
        <v>278</v>
      </c>
      <c r="H98" s="12">
        <v>720</v>
      </c>
      <c r="I98" s="8" t="s">
        <v>121</v>
      </c>
      <c r="J98" s="8" t="s">
        <v>121</v>
      </c>
      <c r="K98" s="8" t="s">
        <v>20</v>
      </c>
      <c r="L98" s="8" t="s">
        <v>20</v>
      </c>
      <c r="M98" s="8" t="s">
        <v>392</v>
      </c>
      <c r="N98" s="8" t="s">
        <v>394</v>
      </c>
    </row>
    <row r="99" spans="1:14" x14ac:dyDescent="0.25">
      <c r="A99" s="8" t="s">
        <v>343</v>
      </c>
      <c r="B99" s="8" t="s">
        <v>322</v>
      </c>
      <c r="C99" s="8" t="s">
        <v>271</v>
      </c>
      <c r="D99" s="8">
        <v>1</v>
      </c>
      <c r="E99" s="8" t="s">
        <v>327</v>
      </c>
      <c r="F99" s="8" t="s">
        <v>328</v>
      </c>
      <c r="G99" s="8" t="s">
        <v>278</v>
      </c>
      <c r="H99" s="12">
        <v>489.6</v>
      </c>
      <c r="I99" s="8" t="s">
        <v>121</v>
      </c>
      <c r="J99" s="8" t="s">
        <v>121</v>
      </c>
      <c r="K99" s="8" t="s">
        <v>20</v>
      </c>
      <c r="L99" s="8" t="s">
        <v>20</v>
      </c>
      <c r="M99" s="8" t="s">
        <v>392</v>
      </c>
      <c r="N99" s="8" t="s">
        <v>401</v>
      </c>
    </row>
    <row r="100" spans="1:14" x14ac:dyDescent="0.25">
      <c r="A100" s="8" t="s">
        <v>343</v>
      </c>
      <c r="B100" s="8" t="s">
        <v>322</v>
      </c>
      <c r="C100" s="8" t="s">
        <v>271</v>
      </c>
      <c r="D100" s="8">
        <v>1</v>
      </c>
      <c r="E100" s="8" t="s">
        <v>346</v>
      </c>
      <c r="F100" s="8" t="s">
        <v>272</v>
      </c>
      <c r="G100" s="8" t="s">
        <v>273</v>
      </c>
      <c r="H100" s="12">
        <v>489.6</v>
      </c>
      <c r="I100" s="8" t="s">
        <v>121</v>
      </c>
      <c r="J100" s="8" t="s">
        <v>121</v>
      </c>
      <c r="K100" s="8" t="s">
        <v>20</v>
      </c>
      <c r="L100" s="8" t="s">
        <v>20</v>
      </c>
      <c r="M100" s="8" t="s">
        <v>392</v>
      </c>
      <c r="N100" s="8" t="s">
        <v>394</v>
      </c>
    </row>
    <row r="101" spans="1:14" x14ac:dyDescent="0.25">
      <c r="A101" s="8" t="s">
        <v>356</v>
      </c>
      <c r="B101" s="8" t="s">
        <v>357</v>
      </c>
      <c r="C101" s="8" t="s">
        <v>271</v>
      </c>
      <c r="D101" s="8">
        <v>1</v>
      </c>
      <c r="E101" s="8" t="s">
        <v>327</v>
      </c>
      <c r="F101" s="8" t="s">
        <v>328</v>
      </c>
      <c r="G101" s="8" t="s">
        <v>273</v>
      </c>
      <c r="H101" s="12">
        <v>6000</v>
      </c>
      <c r="I101" s="8" t="s">
        <v>121</v>
      </c>
      <c r="J101" s="8" t="s">
        <v>121</v>
      </c>
      <c r="K101" s="8" t="s">
        <v>20</v>
      </c>
      <c r="L101" s="8" t="s">
        <v>20</v>
      </c>
      <c r="M101" s="8" t="s">
        <v>392</v>
      </c>
      <c r="N101" s="8" t="s">
        <v>402</v>
      </c>
    </row>
    <row r="102" spans="1:14" x14ac:dyDescent="0.25">
      <c r="A102" s="8" t="s">
        <v>356</v>
      </c>
      <c r="B102" s="8" t="s">
        <v>357</v>
      </c>
      <c r="C102" s="8" t="s">
        <v>271</v>
      </c>
      <c r="D102" s="8">
        <v>1</v>
      </c>
      <c r="E102" s="8" t="s">
        <v>360</v>
      </c>
      <c r="F102" s="8" t="s">
        <v>277</v>
      </c>
      <c r="G102" s="8" t="s">
        <v>278</v>
      </c>
      <c r="H102" s="12">
        <v>6000</v>
      </c>
      <c r="I102" s="8" t="s">
        <v>121</v>
      </c>
      <c r="J102" s="8" t="s">
        <v>121</v>
      </c>
      <c r="K102" s="8" t="s">
        <v>20</v>
      </c>
      <c r="L102" s="8" t="s">
        <v>20</v>
      </c>
      <c r="M102" s="8" t="s">
        <v>392</v>
      </c>
      <c r="N102" s="8" t="s">
        <v>394</v>
      </c>
    </row>
    <row r="103" spans="1:14" x14ac:dyDescent="0.25">
      <c r="A103" s="8" t="s">
        <v>362</v>
      </c>
      <c r="B103" s="8" t="s">
        <v>357</v>
      </c>
      <c r="C103" s="8" t="s">
        <v>271</v>
      </c>
      <c r="D103" s="8">
        <v>1</v>
      </c>
      <c r="E103" s="8" t="s">
        <v>327</v>
      </c>
      <c r="F103" s="8" t="s">
        <v>328</v>
      </c>
      <c r="G103" s="8" t="s">
        <v>273</v>
      </c>
      <c r="H103" s="12">
        <v>10000</v>
      </c>
      <c r="I103" s="8" t="s">
        <v>121</v>
      </c>
      <c r="J103" s="8" t="s">
        <v>121</v>
      </c>
      <c r="K103" s="8" t="s">
        <v>20</v>
      </c>
      <c r="L103" s="8" t="s">
        <v>20</v>
      </c>
      <c r="M103" s="8" t="s">
        <v>392</v>
      </c>
      <c r="N103" s="8" t="s">
        <v>403</v>
      </c>
    </row>
    <row r="104" spans="1:14" x14ac:dyDescent="0.25">
      <c r="A104" s="8" t="s">
        <v>362</v>
      </c>
      <c r="B104" s="8" t="s">
        <v>357</v>
      </c>
      <c r="C104" s="8" t="s">
        <v>271</v>
      </c>
      <c r="D104" s="8">
        <v>1</v>
      </c>
      <c r="E104" s="8" t="s">
        <v>364</v>
      </c>
      <c r="F104" s="8" t="s">
        <v>277</v>
      </c>
      <c r="G104" s="8" t="s">
        <v>278</v>
      </c>
      <c r="H104" s="12">
        <v>10000</v>
      </c>
      <c r="I104" s="8" t="s">
        <v>121</v>
      </c>
      <c r="J104" s="8" t="s">
        <v>121</v>
      </c>
      <c r="K104" s="8" t="s">
        <v>20</v>
      </c>
      <c r="L104" s="8" t="s">
        <v>20</v>
      </c>
      <c r="M104" s="8" t="s">
        <v>392</v>
      </c>
      <c r="N104" s="8" t="s">
        <v>394</v>
      </c>
    </row>
    <row r="105" spans="1:14" x14ac:dyDescent="0.25">
      <c r="A105" s="8" t="s">
        <v>366</v>
      </c>
      <c r="B105" s="8" t="s">
        <v>357</v>
      </c>
      <c r="C105" s="8" t="s">
        <v>271</v>
      </c>
      <c r="D105" s="8">
        <v>1</v>
      </c>
      <c r="E105" s="8" t="s">
        <v>327</v>
      </c>
      <c r="F105" s="8" t="s">
        <v>328</v>
      </c>
      <c r="G105" s="8" t="s">
        <v>273</v>
      </c>
      <c r="H105" s="12">
        <v>650</v>
      </c>
      <c r="I105" s="8" t="s">
        <v>121</v>
      </c>
      <c r="J105" s="8" t="s">
        <v>121</v>
      </c>
      <c r="K105" s="8" t="s">
        <v>20</v>
      </c>
      <c r="L105" s="8" t="s">
        <v>20</v>
      </c>
      <c r="M105" s="8" t="s">
        <v>392</v>
      </c>
      <c r="N105" s="8" t="s">
        <v>404</v>
      </c>
    </row>
    <row r="106" spans="1:14" x14ac:dyDescent="0.25">
      <c r="A106" s="8" t="s">
        <v>366</v>
      </c>
      <c r="B106" s="8" t="s">
        <v>357</v>
      </c>
      <c r="C106" s="8" t="s">
        <v>271</v>
      </c>
      <c r="D106" s="8">
        <v>1</v>
      </c>
      <c r="E106" s="8" t="s">
        <v>368</v>
      </c>
      <c r="F106" s="8" t="s">
        <v>272</v>
      </c>
      <c r="G106" s="8" t="s">
        <v>278</v>
      </c>
      <c r="H106" s="12">
        <v>650</v>
      </c>
      <c r="I106" s="8" t="s">
        <v>121</v>
      </c>
      <c r="J106" s="8" t="s">
        <v>121</v>
      </c>
      <c r="K106" s="8" t="s">
        <v>20</v>
      </c>
      <c r="L106" s="8" t="s">
        <v>20</v>
      </c>
      <c r="M106" s="8" t="s">
        <v>392</v>
      </c>
      <c r="N106" s="8" t="s">
        <v>394</v>
      </c>
    </row>
    <row r="107" spans="1:14" x14ac:dyDescent="0.25">
      <c r="A107" s="8" t="s">
        <v>405</v>
      </c>
      <c r="B107" s="8" t="s">
        <v>357</v>
      </c>
      <c r="C107" s="8" t="s">
        <v>271</v>
      </c>
      <c r="D107" s="8">
        <v>1</v>
      </c>
      <c r="E107" s="8" t="s">
        <v>327</v>
      </c>
      <c r="F107" s="8" t="s">
        <v>328</v>
      </c>
      <c r="G107" s="8" t="s">
        <v>273</v>
      </c>
      <c r="H107" s="12">
        <v>15000</v>
      </c>
      <c r="I107" s="8" t="s">
        <v>121</v>
      </c>
      <c r="J107" s="8" t="s">
        <v>121</v>
      </c>
      <c r="K107" s="8" t="s">
        <v>20</v>
      </c>
      <c r="L107" s="8" t="s">
        <v>20</v>
      </c>
      <c r="M107" s="8" t="s">
        <v>392</v>
      </c>
      <c r="N107" s="8" t="s">
        <v>406</v>
      </c>
    </row>
    <row r="108" spans="1:14" x14ac:dyDescent="0.25">
      <c r="A108" s="8" t="s">
        <v>405</v>
      </c>
      <c r="B108" s="8" t="s">
        <v>357</v>
      </c>
      <c r="C108" s="8" t="s">
        <v>271</v>
      </c>
      <c r="D108" s="8">
        <v>1</v>
      </c>
      <c r="E108" s="8" t="s">
        <v>368</v>
      </c>
      <c r="F108" s="8" t="s">
        <v>272</v>
      </c>
      <c r="G108" s="8" t="s">
        <v>278</v>
      </c>
      <c r="H108" s="12">
        <v>15000</v>
      </c>
      <c r="I108" s="8" t="s">
        <v>121</v>
      </c>
      <c r="J108" s="8" t="s">
        <v>121</v>
      </c>
      <c r="K108" s="8" t="s">
        <v>20</v>
      </c>
      <c r="L108" s="8" t="s">
        <v>20</v>
      </c>
      <c r="M108" s="8" t="s">
        <v>392</v>
      </c>
      <c r="N108" s="8" t="s">
        <v>394</v>
      </c>
    </row>
    <row r="109" spans="1:14" x14ac:dyDescent="0.25">
      <c r="A109" s="8" t="s">
        <v>373</v>
      </c>
      <c r="B109" s="8" t="s">
        <v>357</v>
      </c>
      <c r="C109" s="8" t="s">
        <v>271</v>
      </c>
      <c r="D109" s="8">
        <v>1</v>
      </c>
      <c r="E109" s="8" t="s">
        <v>327</v>
      </c>
      <c r="F109" s="8" t="s">
        <v>328</v>
      </c>
      <c r="G109" s="8" t="s">
        <v>273</v>
      </c>
      <c r="H109" s="12">
        <v>800</v>
      </c>
      <c r="I109" s="8" t="s">
        <v>121</v>
      </c>
      <c r="J109" s="8" t="s">
        <v>121</v>
      </c>
      <c r="K109" s="8" t="s">
        <v>20</v>
      </c>
      <c r="L109" s="8" t="s">
        <v>20</v>
      </c>
      <c r="M109" s="8" t="s">
        <v>392</v>
      </c>
      <c r="N109" s="8" t="s">
        <v>407</v>
      </c>
    </row>
    <row r="110" spans="1:14" x14ac:dyDescent="0.25">
      <c r="A110" s="8" t="s">
        <v>373</v>
      </c>
      <c r="B110" s="8" t="s">
        <v>357</v>
      </c>
      <c r="C110" s="8" t="s">
        <v>271</v>
      </c>
      <c r="D110" s="8">
        <v>1</v>
      </c>
      <c r="E110" s="8" t="s">
        <v>375</v>
      </c>
      <c r="F110" s="8" t="s">
        <v>277</v>
      </c>
      <c r="G110" s="8" t="s">
        <v>278</v>
      </c>
      <c r="H110" s="12">
        <v>800</v>
      </c>
      <c r="I110" s="8" t="s">
        <v>121</v>
      </c>
      <c r="J110" s="8" t="s">
        <v>121</v>
      </c>
      <c r="K110" s="8" t="s">
        <v>20</v>
      </c>
      <c r="L110" s="8" t="s">
        <v>20</v>
      </c>
      <c r="M110" s="8" t="s">
        <v>392</v>
      </c>
      <c r="N110" s="8" t="s">
        <v>394</v>
      </c>
    </row>
    <row r="111" spans="1:14" x14ac:dyDescent="0.25">
      <c r="A111" s="8" t="s">
        <v>377</v>
      </c>
      <c r="B111" s="8" t="s">
        <v>357</v>
      </c>
      <c r="C111" s="8" t="s">
        <v>271</v>
      </c>
      <c r="D111" s="8">
        <v>1</v>
      </c>
      <c r="E111" s="8" t="s">
        <v>327</v>
      </c>
      <c r="F111" s="8" t="s">
        <v>328</v>
      </c>
      <c r="G111" s="8" t="s">
        <v>273</v>
      </c>
      <c r="H111" s="12">
        <v>4000</v>
      </c>
      <c r="I111" s="8" t="s">
        <v>121</v>
      </c>
      <c r="J111" s="8" t="s">
        <v>121</v>
      </c>
      <c r="K111" s="8" t="s">
        <v>20</v>
      </c>
      <c r="L111" s="8" t="s">
        <v>20</v>
      </c>
      <c r="M111" s="8" t="s">
        <v>392</v>
      </c>
      <c r="N111" s="8" t="s">
        <v>408</v>
      </c>
    </row>
    <row r="112" spans="1:14" x14ac:dyDescent="0.25">
      <c r="A112" s="8" t="s">
        <v>377</v>
      </c>
      <c r="B112" s="8" t="s">
        <v>357</v>
      </c>
      <c r="C112" s="8" t="s">
        <v>271</v>
      </c>
      <c r="D112" s="8">
        <v>1</v>
      </c>
      <c r="E112" s="8" t="s">
        <v>379</v>
      </c>
      <c r="F112" s="8" t="s">
        <v>277</v>
      </c>
      <c r="G112" s="8" t="s">
        <v>278</v>
      </c>
      <c r="H112" s="12">
        <v>4000</v>
      </c>
      <c r="I112" s="8" t="s">
        <v>121</v>
      </c>
      <c r="J112" s="8" t="s">
        <v>121</v>
      </c>
      <c r="K112" s="8" t="s">
        <v>20</v>
      </c>
      <c r="L112" s="8" t="s">
        <v>20</v>
      </c>
      <c r="M112" s="8" t="s">
        <v>392</v>
      </c>
      <c r="N112" s="8" t="s">
        <v>394</v>
      </c>
    </row>
    <row r="113" spans="1:14" x14ac:dyDescent="0.25">
      <c r="A113" s="8" t="s">
        <v>223</v>
      </c>
      <c r="B113" s="8" t="s">
        <v>381</v>
      </c>
      <c r="C113" s="8" t="s">
        <v>271</v>
      </c>
      <c r="D113" s="8">
        <v>1</v>
      </c>
      <c r="E113" s="8" t="s">
        <v>327</v>
      </c>
      <c r="F113" s="8" t="s">
        <v>328</v>
      </c>
      <c r="G113" s="8" t="s">
        <v>273</v>
      </c>
      <c r="H113" s="12">
        <v>9000</v>
      </c>
      <c r="I113" s="8" t="s">
        <v>121</v>
      </c>
      <c r="J113" s="8" t="s">
        <v>121</v>
      </c>
      <c r="K113" s="8" t="s">
        <v>20</v>
      </c>
      <c r="L113" s="8" t="s">
        <v>20</v>
      </c>
      <c r="M113" s="8" t="s">
        <v>392</v>
      </c>
      <c r="N113" s="8" t="s">
        <v>409</v>
      </c>
    </row>
    <row r="114" spans="1:14" x14ac:dyDescent="0.25">
      <c r="A114" s="8" t="s">
        <v>223</v>
      </c>
      <c r="B114" s="8" t="s">
        <v>381</v>
      </c>
      <c r="C114" s="8" t="s">
        <v>271</v>
      </c>
      <c r="D114" s="8">
        <v>1</v>
      </c>
      <c r="E114" s="8" t="s">
        <v>382</v>
      </c>
      <c r="F114" s="8" t="s">
        <v>272</v>
      </c>
      <c r="G114" s="8" t="s">
        <v>278</v>
      </c>
      <c r="H114" s="12">
        <v>9000</v>
      </c>
      <c r="I114" s="8" t="s">
        <v>121</v>
      </c>
      <c r="J114" s="8" t="s">
        <v>121</v>
      </c>
      <c r="K114" s="8" t="s">
        <v>20</v>
      </c>
      <c r="L114" s="8" t="s">
        <v>20</v>
      </c>
      <c r="M114" s="8" t="s">
        <v>392</v>
      </c>
      <c r="N114" s="8" t="s">
        <v>394</v>
      </c>
    </row>
    <row r="115" spans="1:14" x14ac:dyDescent="0.25">
      <c r="A115" s="8" t="s">
        <v>226</v>
      </c>
      <c r="B115" s="8" t="s">
        <v>381</v>
      </c>
      <c r="C115" s="8" t="s">
        <v>271</v>
      </c>
      <c r="D115" s="8">
        <v>1</v>
      </c>
      <c r="E115" s="8" t="s">
        <v>327</v>
      </c>
      <c r="F115" s="8" t="s">
        <v>328</v>
      </c>
      <c r="G115" s="8" t="s">
        <v>273</v>
      </c>
      <c r="H115" s="12">
        <v>4000</v>
      </c>
      <c r="I115" s="8" t="s">
        <v>121</v>
      </c>
      <c r="J115" s="8" t="s">
        <v>121</v>
      </c>
      <c r="K115" s="8" t="s">
        <v>20</v>
      </c>
      <c r="L115" s="8" t="s">
        <v>20</v>
      </c>
      <c r="M115" s="8" t="s">
        <v>392</v>
      </c>
      <c r="N115" s="8" t="s">
        <v>410</v>
      </c>
    </row>
    <row r="116" spans="1:14" x14ac:dyDescent="0.25">
      <c r="A116" s="8" t="s">
        <v>226</v>
      </c>
      <c r="B116" s="8" t="s">
        <v>381</v>
      </c>
      <c r="C116" s="8" t="s">
        <v>271</v>
      </c>
      <c r="D116" s="8">
        <v>1</v>
      </c>
      <c r="E116" s="8" t="s">
        <v>386</v>
      </c>
      <c r="F116" s="8" t="s">
        <v>272</v>
      </c>
      <c r="G116" s="8" t="s">
        <v>278</v>
      </c>
      <c r="H116" s="12">
        <v>4000</v>
      </c>
      <c r="I116" s="8" t="s">
        <v>121</v>
      </c>
      <c r="J116" s="8" t="s">
        <v>121</v>
      </c>
      <c r="K116" s="8" t="s">
        <v>20</v>
      </c>
      <c r="L116" s="8" t="s">
        <v>20</v>
      </c>
      <c r="M116" s="8" t="s">
        <v>392</v>
      </c>
      <c r="N116" s="8" t="s">
        <v>394</v>
      </c>
    </row>
    <row r="117" spans="1:14" x14ac:dyDescent="0.25">
      <c r="A117" s="8" t="s">
        <v>228</v>
      </c>
      <c r="B117" s="8" t="s">
        <v>381</v>
      </c>
      <c r="C117" s="8" t="s">
        <v>271</v>
      </c>
      <c r="D117" s="8">
        <v>1</v>
      </c>
      <c r="E117" s="8" t="s">
        <v>327</v>
      </c>
      <c r="F117" s="8" t="s">
        <v>328</v>
      </c>
      <c r="G117" s="8" t="s">
        <v>273</v>
      </c>
      <c r="H117" s="12">
        <v>7000</v>
      </c>
      <c r="I117" s="8" t="s">
        <v>121</v>
      </c>
      <c r="J117" s="8" t="s">
        <v>121</v>
      </c>
      <c r="K117" s="8" t="s">
        <v>20</v>
      </c>
      <c r="L117" s="8" t="s">
        <v>20</v>
      </c>
      <c r="M117" s="8" t="s">
        <v>392</v>
      </c>
      <c r="N117" s="8" t="s">
        <v>411</v>
      </c>
    </row>
    <row r="118" spans="1:14" x14ac:dyDescent="0.25">
      <c r="A118" s="8" t="s">
        <v>228</v>
      </c>
      <c r="B118" s="8" t="s">
        <v>381</v>
      </c>
      <c r="C118" s="8" t="s">
        <v>271</v>
      </c>
      <c r="D118" s="8">
        <v>1</v>
      </c>
      <c r="E118" s="8" t="s">
        <v>389</v>
      </c>
      <c r="F118" s="8" t="s">
        <v>272</v>
      </c>
      <c r="G118" s="8" t="s">
        <v>278</v>
      </c>
      <c r="H118" s="12">
        <v>7000</v>
      </c>
      <c r="I118" s="8" t="s">
        <v>121</v>
      </c>
      <c r="J118" s="8" t="s">
        <v>121</v>
      </c>
      <c r="K118" s="8" t="s">
        <v>20</v>
      </c>
      <c r="L118" s="8" t="s">
        <v>20</v>
      </c>
      <c r="M118" s="8" t="s">
        <v>392</v>
      </c>
      <c r="N118" s="8" t="s">
        <v>394</v>
      </c>
    </row>
    <row r="119" spans="1:14" x14ac:dyDescent="0.25">
      <c r="A119" s="4" t="s">
        <v>20</v>
      </c>
      <c r="B119" s="4" t="s">
        <v>412</v>
      </c>
      <c r="C119" s="4" t="s">
        <v>20</v>
      </c>
      <c r="D119" s="4" t="s">
        <v>20</v>
      </c>
      <c r="E119" s="4" t="s">
        <v>20</v>
      </c>
      <c r="F119" s="4" t="s">
        <v>20</v>
      </c>
      <c r="G119" s="4" t="s">
        <v>273</v>
      </c>
      <c r="H119" s="5">
        <f>SUMIF($G$6:$G$118,"Dr",$H$6:$H$118)</f>
      </c>
      <c r="I119" s="4" t="s">
        <v>20</v>
      </c>
      <c r="J119" s="4" t="s">
        <v>20</v>
      </c>
      <c r="K119" s="4" t="s">
        <v>20</v>
      </c>
      <c r="L119" s="4" t="s">
        <v>20</v>
      </c>
      <c r="M119" s="4" t="s">
        <v>20</v>
      </c>
      <c r="N119" s="4" t="s">
        <v>20</v>
      </c>
    </row>
    <row r="120" spans="1:14" x14ac:dyDescent="0.25">
      <c r="A120" s="4" t="s">
        <v>20</v>
      </c>
      <c r="B120" s="4" t="s">
        <v>20</v>
      </c>
      <c r="C120" s="4" t="s">
        <v>20</v>
      </c>
      <c r="D120" s="4" t="s">
        <v>20</v>
      </c>
      <c r="E120" s="4" t="s">
        <v>20</v>
      </c>
      <c r="F120" s="4" t="s">
        <v>20</v>
      </c>
      <c r="G120" s="4" t="s">
        <v>278</v>
      </c>
      <c r="H120" s="5">
        <f>SUMIF($G$6:$G$118,"Cr",$H$6:$H$118)</f>
      </c>
      <c r="I120" s="4" t="s">
        <v>20</v>
      </c>
      <c r="J120" s="4" t="s">
        <v>20</v>
      </c>
      <c r="K120" s="4" t="s">
        <v>20</v>
      </c>
      <c r="L120" s="4" t="s">
        <v>20</v>
      </c>
      <c r="M120" s="4" t="s">
        <v>20</v>
      </c>
      <c r="N120" s="4" t="s">
        <v>20</v>
      </c>
    </row>
    <row r="121" spans="1:14" x14ac:dyDescent="0.25">
      <c r="A121" s="8" t="s">
        <v>20</v>
      </c>
      <c r="B121" s="8" t="s">
        <v>413</v>
      </c>
      <c r="C121" s="8" t="s">
        <v>20</v>
      </c>
      <c r="D121" s="8" t="s">
        <v>20</v>
      </c>
      <c r="E121" s="8" t="s">
        <v>20</v>
      </c>
      <c r="F121" s="8" t="s">
        <v>20</v>
      </c>
      <c r="G121" s="8" t="s">
        <v>20</v>
      </c>
      <c r="H121" s="12">
        <f>H119-H120</f>
      </c>
      <c r="I121" s="8">
        <f>IF(ABS(H121)&lt;0.01,"OK","⚠️ NG")</f>
      </c>
      <c r="J121" s="8" t="s">
        <v>20</v>
      </c>
      <c r="K121" s="8" t="s">
        <v>20</v>
      </c>
      <c r="L121" s="8" t="s">
        <v>20</v>
      </c>
      <c r="M121" s="8" t="s">
        <v>20</v>
      </c>
      <c r="N121" s="8" t="s">
        <v>20</v>
      </c>
    </row>
    <row r="123" spans="1:14" x14ac:dyDescent="0.25">
      <c r="A123" s="11" t="s">
        <v>414</v>
      </c>
      <c r="B123" s="11"/>
      <c r="C123" s="11"/>
      <c r="D123" s="11"/>
      <c r="E123" s="11"/>
      <c r="F123" s="11"/>
      <c r="G123" s="11"/>
      <c r="H123" s="11"/>
      <c r="I123" s="11"/>
      <c r="J123" s="11"/>
      <c r="K123" s="11"/>
      <c r="L123" s="11"/>
      <c r="M123" s="11"/>
      <c r="N123" s="11"/>
    </row>
    <row r="124" spans="1:14" x14ac:dyDescent="0.25">
      <c r="A124" s="11" t="s">
        <v>415</v>
      </c>
      <c r="B124" s="11"/>
      <c r="C124" s="11"/>
      <c r="D124" s="11"/>
      <c r="E124" s="11"/>
      <c r="F124" s="11"/>
      <c r="G124" s="11"/>
      <c r="H124" s="11"/>
      <c r="I124" s="11"/>
      <c r="J124" s="11"/>
      <c r="K124" s="11"/>
      <c r="L124" s="11"/>
      <c r="M124" s="11"/>
      <c r="N124" s="11"/>
    </row>
  </sheetData>
  <mergeCells count="5">
    <mergeCell ref="A1:N1"/>
    <mergeCell ref="A2:N2"/>
    <mergeCell ref="A3:N3"/>
    <mergeCell ref="A123:N123"/>
    <mergeCell ref="A124:N124"/>
  </mergeCells>
  <pageMargins left="0.7" right="0.7" top="0.75" bottom="0.75" header="0.3" footer="0.3"/>
  <pageSetup orientation="portrait" horizontalDpi="4294967295" verticalDpi="4294967295" scale="100" fitToWidth="1" fitToHeigh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FormatPr defaultRowHeight="15" outlineLevelRow="0" outlineLevelCol="0" x14ac:dyDescent="55"/>
  <cols>
    <col min="1" max="1" width="14" customWidth="1"/>
    <col min="2" max="3" width="10" customWidth="1"/>
    <col min="4" max="7" width="16" customWidth="1"/>
    <col min="8" max="8" width="56" customWidth="1"/>
  </cols>
  <sheetData>
    <row r="1" spans="1:8" x14ac:dyDescent="0.25">
      <c r="A1" s="1" t="s">
        <v>0</v>
      </c>
      <c r="B1" s="1"/>
      <c r="C1" s="1"/>
      <c r="D1" s="1"/>
      <c r="E1" s="1"/>
      <c r="F1" s="1"/>
      <c r="G1" s="1"/>
      <c r="H1" s="1"/>
    </row>
    <row r="2" spans="1:8" x14ac:dyDescent="0.25">
      <c r="A2" s="1" t="s">
        <v>416</v>
      </c>
      <c r="B2" s="1"/>
      <c r="C2" s="1"/>
      <c r="D2" s="1"/>
      <c r="E2" s="1"/>
      <c r="F2" s="1"/>
      <c r="G2" s="1"/>
      <c r="H2" s="1"/>
    </row>
    <row r="3" spans="1:8" x14ac:dyDescent="0.25">
      <c r="A3" s="2" t="s">
        <v>2</v>
      </c>
      <c r="B3" s="2"/>
      <c r="C3" s="2"/>
      <c r="D3" s="2"/>
      <c r="E3" s="2"/>
      <c r="F3" s="2"/>
      <c r="G3" s="2"/>
      <c r="H3" s="2"/>
    </row>
    <row r="5" spans="1:8" x14ac:dyDescent="0.25">
      <c r="A5" s="3" t="s">
        <v>262</v>
      </c>
      <c r="B5" s="3" t="s">
        <v>82</v>
      </c>
      <c r="C5" s="3" t="s">
        <v>417</v>
      </c>
      <c r="D5" s="3" t="s">
        <v>418</v>
      </c>
      <c r="E5" s="3" t="s">
        <v>419</v>
      </c>
      <c r="F5" s="3" t="s">
        <v>420</v>
      </c>
      <c r="G5" s="3" t="s">
        <v>421</v>
      </c>
      <c r="H5" s="3" t="s">
        <v>5</v>
      </c>
    </row>
    <row r="6" spans="1:8" x14ac:dyDescent="0.25">
      <c r="A6" s="8" t="s">
        <v>323</v>
      </c>
      <c r="B6" s="8">
        <v>1</v>
      </c>
      <c r="C6" s="18">
        <f>COUNTIFS('05_移行仕訳明細'!$C$6:$C$118,A6,'05_移行仕訳明細'!$D$6:$D$118,B6)</f>
      </c>
      <c r="D6" s="12">
        <f>SUMIFS('05_移行仕訳明細'!$H$6:$H$118,'05_移行仕訳明細'!$C$6:$C$118,A6,'05_移行仕訳明細'!$D$6:$D$118,B6,'05_移行仕訳明細'!$G$6:$G$118,"Dr")</f>
      </c>
      <c r="E6" s="12">
        <f>SUMIFS('05_移行仕訳明細'!$H$6:$H$118,'05_移行仕訳明細'!$C$6:$C$118,A6,'05_移行仕訳明細'!$D$6:$D$118,B6,'05_移行仕訳明細'!$G$6:$G$118,"Cr")</f>
      </c>
      <c r="F6" s="12">
        <f>SUMIFS('05_移行仕訳明細'!$H$6:$H$118,'05_移行仕訳明細'!$C$6:$C$118,A6,'05_移行仕訳明細'!$D$6:$D$118,B6,'05_移行仕訳明細'!$F$6:$F$118,"純資産",'05_移行仕訳明細'!$G$6:$G$118,"Cr")-SUMIFS('05_移行仕訳明細'!$H$6:$H$118,'05_移行仕訳明細'!$C$6:$C$118,A6,'05_移行仕訳明細'!$D$6:$D$118,B6,'05_移行仕訳明細'!$F$6:$F$118,"純資産",'05_移行仕訳明細'!$G$6:$G$118,"Dr")</f>
      </c>
      <c r="G6" s="12">
        <f>SUMIFS('05_移行仕訳明細'!$H$6:$H$118,'05_移行仕訳明細'!$C$6:$C$118,A6,'05_移行仕訳明細'!$D$6:$D$118,B6,'05_移行仕訳明細'!$F$6:$F$118,"PL",'05_移行仕訳明細'!$G$6:$G$118,"Cr")-SUMIFS('05_移行仕訳明細'!$H$6:$H$118,'05_移行仕訳明細'!$C$6:$C$118,A6,'05_移行仕訳明細'!$D$6:$D$118,B6,'05_移行仕訳明細'!$F$6:$F$118,"PL",'05_移行仕訳明細'!$G$6:$G$118,"Dr")</f>
      </c>
      <c r="H6" s="8" t="s">
        <v>422</v>
      </c>
    </row>
    <row r="7" spans="1:8" x14ac:dyDescent="0.25">
      <c r="A7" s="8" t="s">
        <v>271</v>
      </c>
      <c r="B7" s="8">
        <v>1</v>
      </c>
      <c r="C7" s="18">
        <f>COUNTIFS('05_移行仕訳明細'!$C$6:$C$118,A7,'05_移行仕訳明細'!$D$6:$D$118,B7)</f>
      </c>
      <c r="D7" s="12">
        <f>SUMIFS('05_移行仕訳明細'!$H$6:$H$118,'05_移行仕訳明細'!$C$6:$C$118,A7,'05_移行仕訳明細'!$D$6:$D$118,B7,'05_移行仕訳明細'!$G$6:$G$118,"Dr")</f>
      </c>
      <c r="E7" s="12">
        <f>SUMIFS('05_移行仕訳明細'!$H$6:$H$118,'05_移行仕訳明細'!$C$6:$C$118,A7,'05_移行仕訳明細'!$D$6:$D$118,B7,'05_移行仕訳明細'!$G$6:$G$118,"Cr")</f>
      </c>
      <c r="F7" s="12">
        <f>SUMIFS('05_移行仕訳明細'!$H$6:$H$118,'05_移行仕訳明細'!$C$6:$C$118,A7,'05_移行仕訳明細'!$D$6:$D$118,B7,'05_移行仕訳明細'!$F$6:$F$118,"純資産",'05_移行仕訳明細'!$G$6:$G$118,"Cr")-SUMIFS('05_移行仕訳明細'!$H$6:$H$118,'05_移行仕訳明細'!$C$6:$C$118,A7,'05_移行仕訳明細'!$D$6:$D$118,B7,'05_移行仕訳明細'!$F$6:$F$118,"純資産",'05_移行仕訳明細'!$G$6:$G$118,"Dr")</f>
      </c>
      <c r="G7" s="12">
        <f>SUMIFS('05_移行仕訳明細'!$H$6:$H$118,'05_移行仕訳明細'!$C$6:$C$118,A7,'05_移行仕訳明細'!$D$6:$D$118,B7,'05_移行仕訳明細'!$F$6:$F$118,"PL",'05_移行仕訳明細'!$G$6:$G$118,"Cr")-SUMIFS('05_移行仕訳明細'!$H$6:$H$118,'05_移行仕訳明細'!$C$6:$C$118,A7,'05_移行仕訳明細'!$D$6:$D$118,B7,'05_移行仕訳明細'!$F$6:$F$118,"PL",'05_移行仕訳明細'!$G$6:$G$118,"Dr")</f>
      </c>
      <c r="H7" s="8" t="s">
        <v>422</v>
      </c>
    </row>
    <row r="8" spans="1:8" x14ac:dyDescent="0.25">
      <c r="A8" s="8" t="s">
        <v>271</v>
      </c>
      <c r="B8" s="8">
        <v>2</v>
      </c>
      <c r="C8" s="18">
        <f>COUNTIFS('05_移行仕訳明細'!$C$6:$C$118,A8,'05_移行仕訳明細'!$D$6:$D$118,B8)</f>
      </c>
      <c r="D8" s="12">
        <f>SUMIFS('05_移行仕訳明細'!$H$6:$H$118,'05_移行仕訳明細'!$C$6:$C$118,A8,'05_移行仕訳明細'!$D$6:$D$118,B8,'05_移行仕訳明細'!$G$6:$G$118,"Dr")</f>
      </c>
      <c r="E8" s="12">
        <f>SUMIFS('05_移行仕訳明細'!$H$6:$H$118,'05_移行仕訳明細'!$C$6:$C$118,A8,'05_移行仕訳明細'!$D$6:$D$118,B8,'05_移行仕訳明細'!$G$6:$G$118,"Cr")</f>
      </c>
      <c r="F8" s="12">
        <f>SUMIFS('05_移行仕訳明細'!$H$6:$H$118,'05_移行仕訳明細'!$C$6:$C$118,A8,'05_移行仕訳明細'!$D$6:$D$118,B8,'05_移行仕訳明細'!$F$6:$F$118,"純資産",'05_移行仕訳明細'!$G$6:$G$118,"Cr")-SUMIFS('05_移行仕訳明細'!$H$6:$H$118,'05_移行仕訳明細'!$C$6:$C$118,A8,'05_移行仕訳明細'!$D$6:$D$118,B8,'05_移行仕訳明細'!$F$6:$F$118,"純資産",'05_移行仕訳明細'!$G$6:$G$118,"Dr")</f>
      </c>
      <c r="G8" s="12">
        <f>SUMIFS('05_移行仕訳明細'!$H$6:$H$118,'05_移行仕訳明細'!$C$6:$C$118,A8,'05_移行仕訳明細'!$D$6:$D$118,B8,'05_移行仕訳明細'!$F$6:$F$118,"PL",'05_移行仕訳明細'!$G$6:$G$118,"Cr")-SUMIFS('05_移行仕訳明細'!$H$6:$H$118,'05_移行仕訳明細'!$C$6:$C$118,A8,'05_移行仕訳明細'!$D$6:$D$118,B8,'05_移行仕訳明細'!$F$6:$F$118,"PL",'05_移行仕訳明細'!$G$6:$G$118,"Dr")</f>
      </c>
      <c r="H8" s="8" t="s">
        <v>423</v>
      </c>
    </row>
    <row r="9" spans="1:8" x14ac:dyDescent="0.25">
      <c r="A9" s="8" t="s">
        <v>289</v>
      </c>
      <c r="B9" s="8">
        <v>1</v>
      </c>
      <c r="C9" s="18">
        <f>COUNTIFS('05_移行仕訳明細'!$C$6:$C$118,A9,'05_移行仕訳明細'!$D$6:$D$118,B9)</f>
      </c>
      <c r="D9" s="12">
        <f>SUMIFS('05_移行仕訳明細'!$H$6:$H$118,'05_移行仕訳明細'!$C$6:$C$118,A9,'05_移行仕訳明細'!$D$6:$D$118,B9,'05_移行仕訳明細'!$G$6:$G$118,"Dr")</f>
      </c>
      <c r="E9" s="12">
        <f>SUMIFS('05_移行仕訳明細'!$H$6:$H$118,'05_移行仕訳明細'!$C$6:$C$118,A9,'05_移行仕訳明細'!$D$6:$D$118,B9,'05_移行仕訳明細'!$G$6:$G$118,"Cr")</f>
      </c>
      <c r="F9" s="12">
        <f>SUMIFS('05_移行仕訳明細'!$H$6:$H$118,'05_移行仕訳明細'!$C$6:$C$118,A9,'05_移行仕訳明細'!$D$6:$D$118,B9,'05_移行仕訳明細'!$F$6:$F$118,"純資産",'05_移行仕訳明細'!$G$6:$G$118,"Cr")-SUMIFS('05_移行仕訳明細'!$H$6:$H$118,'05_移行仕訳明細'!$C$6:$C$118,A9,'05_移行仕訳明細'!$D$6:$D$118,B9,'05_移行仕訳明細'!$F$6:$F$118,"純資産",'05_移行仕訳明細'!$G$6:$G$118,"Dr")</f>
      </c>
      <c r="G9" s="12">
        <f>SUMIFS('05_移行仕訳明細'!$H$6:$H$118,'05_移行仕訳明細'!$C$6:$C$118,A9,'05_移行仕訳明細'!$D$6:$D$118,B9,'05_移行仕訳明細'!$F$6:$F$118,"PL",'05_移行仕訳明細'!$G$6:$G$118,"Cr")-SUMIFS('05_移行仕訳明細'!$H$6:$H$118,'05_移行仕訳明細'!$C$6:$C$118,A9,'05_移行仕訳明細'!$D$6:$D$118,B9,'05_移行仕訳明細'!$F$6:$F$118,"PL",'05_移行仕訳明細'!$G$6:$G$118,"Dr")</f>
      </c>
      <c r="H9" s="8" t="s">
        <v>422</v>
      </c>
    </row>
    <row r="11" spans="1:8" x14ac:dyDescent="0.25">
      <c r="A11" s="4" t="s">
        <v>424</v>
      </c>
      <c r="B11" s="4" t="s">
        <v>20</v>
      </c>
      <c r="C11" s="4" t="s">
        <v>20</v>
      </c>
      <c r="D11" s="4" t="s">
        <v>20</v>
      </c>
      <c r="E11" s="4" t="s">
        <v>20</v>
      </c>
      <c r="F11" s="5">
        <f>SUMIF(A6:A9,"比較期首",F6:F9)+SUMIF(A6:A9,"開始B/S",F6:F9)</f>
      </c>
      <c r="G11" s="4" t="s">
        <v>20</v>
      </c>
      <c r="H11" s="4" t="s">
        <v>425</v>
      </c>
    </row>
    <row r="12" spans="1:8" x14ac:dyDescent="0.25">
      <c r="A12" s="8" t="s">
        <v>426</v>
      </c>
      <c r="B12" s="8" t="s">
        <v>20</v>
      </c>
      <c r="C12" s="8" t="s">
        <v>20</v>
      </c>
      <c r="D12" s="8" t="s">
        <v>20</v>
      </c>
      <c r="E12" s="8" t="s">
        <v>20</v>
      </c>
      <c r="F12" s="12">
        <f>-F11*'01_基準日と組立順序'!$B$9</f>
      </c>
      <c r="G12" s="8" t="s">
        <v>20</v>
      </c>
      <c r="H12" s="8" t="s">
        <v>20</v>
      </c>
    </row>
    <row r="13" spans="1:8" x14ac:dyDescent="0.25">
      <c r="A13" s="4" t="s">
        <v>427</v>
      </c>
      <c r="B13" s="4" t="s">
        <v>20</v>
      </c>
      <c r="C13" s="4" t="s">
        <v>20</v>
      </c>
      <c r="D13" s="4" t="s">
        <v>20</v>
      </c>
      <c r="E13" s="4" t="s">
        <v>20</v>
      </c>
      <c r="F13" s="5">
        <f>F11+F12</f>
      </c>
      <c r="G13" s="4" t="s">
        <v>20</v>
      </c>
      <c r="H13" s="4" t="s">
        <v>20</v>
      </c>
    </row>
    <row r="14" spans="1:8" x14ac:dyDescent="0.25">
      <c r="A14" s="4" t="s">
        <v>428</v>
      </c>
      <c r="B14" s="4" t="s">
        <v>20</v>
      </c>
      <c r="C14" s="4" t="s">
        <v>20</v>
      </c>
      <c r="D14" s="4" t="s">
        <v>20</v>
      </c>
      <c r="E14" s="4" t="s">
        <v>20</v>
      </c>
      <c r="F14" s="4" t="s">
        <v>20</v>
      </c>
      <c r="G14" s="5">
        <f>SUMIFS(G6:G9,A6:A9,"開始B/S",B6:B9,2)</f>
      </c>
      <c r="H14" s="4" t="s">
        <v>429</v>
      </c>
    </row>
    <row r="15" spans="1:8" x14ac:dyDescent="0.25">
      <c r="A15" s="4" t="s">
        <v>430</v>
      </c>
      <c r="B15" s="4" t="s">
        <v>20</v>
      </c>
      <c r="C15" s="4" t="s">
        <v>20</v>
      </c>
      <c r="D15" s="4" t="s">
        <v>20</v>
      </c>
      <c r="E15" s="4" t="s">
        <v>20</v>
      </c>
      <c r="F15" s="4" t="s">
        <v>20</v>
      </c>
      <c r="G15" s="5">
        <f>SUMIF(A6:A9,"当期",G6:G9)</f>
      </c>
      <c r="H15" s="4" t="s">
        <v>431</v>
      </c>
    </row>
    <row r="17" spans="1:8" x14ac:dyDescent="0.25">
      <c r="A17" s="11" t="s">
        <v>432</v>
      </c>
      <c r="B17" s="11"/>
      <c r="C17" s="11"/>
      <c r="D17" s="11"/>
      <c r="E17" s="11"/>
      <c r="F17" s="11"/>
      <c r="G17" s="11"/>
      <c r="H17" s="11"/>
    </row>
  </sheetData>
  <mergeCells count="4">
    <mergeCell ref="A1:H1"/>
    <mergeCell ref="A2:H2"/>
    <mergeCell ref="A3:H3"/>
    <mergeCell ref="A17:H17"/>
  </mergeCells>
  <pageMargins left="0.7" right="0.7" top="0.75" bottom="0.75" header="0.3" footer="0.3"/>
  <pageSetup orientation="portrait" horizontalDpi="4294967295" verticalDpi="4294967295" scale="100" fitToWidth="1" fitToHeigh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FormatPr defaultRowHeight="15" outlineLevelRow="0" outlineLevelCol="0" x14ac:dyDescent="55"/>
  <cols>
    <col min="1" max="1" width="8" customWidth="1"/>
    <col min="2" max="2" width="32" customWidth="1"/>
    <col min="3" max="3" width="12" customWidth="1"/>
    <col min="4" max="6" width="18" customWidth="1"/>
    <col min="7" max="7" width="44" customWidth="1"/>
  </cols>
  <sheetData>
    <row r="1" spans="1:7" x14ac:dyDescent="0.25">
      <c r="A1" s="1" t="s">
        <v>0</v>
      </c>
      <c r="B1" s="1"/>
      <c r="C1" s="1"/>
      <c r="D1" s="1"/>
      <c r="E1" s="1"/>
      <c r="F1" s="1"/>
      <c r="G1" s="1"/>
    </row>
    <row r="2" spans="1:7" x14ac:dyDescent="0.25">
      <c r="A2" s="1" t="s">
        <v>433</v>
      </c>
      <c r="B2" s="1"/>
      <c r="C2" s="1"/>
      <c r="D2" s="1"/>
      <c r="E2" s="1"/>
      <c r="F2" s="1"/>
      <c r="G2" s="1"/>
    </row>
    <row r="3" spans="1:7" x14ac:dyDescent="0.25">
      <c r="A3" s="2" t="s">
        <v>2</v>
      </c>
      <c r="B3" s="2"/>
      <c r="C3" s="2"/>
      <c r="D3" s="2"/>
      <c r="E3" s="2"/>
      <c r="F3" s="2"/>
      <c r="G3" s="2"/>
    </row>
    <row r="5" spans="1:7" x14ac:dyDescent="0.25">
      <c r="A5" s="3" t="s">
        <v>82</v>
      </c>
      <c r="B5" s="3" t="s">
        <v>263</v>
      </c>
      <c r="C5" s="3" t="s">
        <v>264</v>
      </c>
      <c r="D5" s="3" t="s">
        <v>418</v>
      </c>
      <c r="E5" s="3" t="s">
        <v>419</v>
      </c>
      <c r="F5" s="3" t="s">
        <v>434</v>
      </c>
      <c r="G5" s="3" t="s">
        <v>116</v>
      </c>
    </row>
    <row r="6" spans="1:7" x14ac:dyDescent="0.25">
      <c r="A6" s="8">
        <v>1</v>
      </c>
      <c r="B6" s="8" t="s">
        <v>389</v>
      </c>
      <c r="C6" s="8" t="s">
        <v>272</v>
      </c>
      <c r="D6" s="12">
        <f>SUMIFS('05_移行仕訳明細'!$H$6:$H$118,'05_移行仕訳明細'!$E$6:$E$118,B6,'05_移行仕訳明細'!$D$6:$D$118,A6,'05_移行仕訳明細'!$G$6:$G$118,"Dr")</f>
      </c>
      <c r="E6" s="12">
        <f>SUMIFS('05_移行仕訳明細'!$H$6:$H$118,'05_移行仕訳明細'!$E$6:$E$118,B6,'05_移行仕訳明細'!$D$6:$D$118,A6,'05_移行仕訳明細'!$G$6:$G$118,"Cr")</f>
      </c>
      <c r="F6" s="12">
        <f>IF(C6="資産",D6-E6,E6-D6)</f>
      </c>
      <c r="G6" s="8" t="s">
        <v>435</v>
      </c>
    </row>
    <row r="7" spans="1:7" x14ac:dyDescent="0.25">
      <c r="A7" s="8">
        <v>1</v>
      </c>
      <c r="B7" s="8" t="s">
        <v>285</v>
      </c>
      <c r="C7" s="8" t="s">
        <v>277</v>
      </c>
      <c r="D7" s="12">
        <f>SUMIFS('05_移行仕訳明細'!$H$6:$H$118,'05_移行仕訳明細'!$E$6:$E$118,B7,'05_移行仕訳明細'!$D$6:$D$118,A7,'05_移行仕訳明細'!$G$6:$G$118,"Dr")</f>
      </c>
      <c r="E7" s="12">
        <f>SUMIFS('05_移行仕訳明細'!$H$6:$H$118,'05_移行仕訳明細'!$E$6:$E$118,B7,'05_移行仕訳明細'!$D$6:$D$118,A7,'05_移行仕訳明細'!$G$6:$G$118,"Cr")</f>
      </c>
      <c r="F7" s="12">
        <f>IF(C7="資産",D7-E7,E7-D7)</f>
      </c>
      <c r="G7" s="8" t="s">
        <v>436</v>
      </c>
    </row>
    <row r="8" spans="1:7" x14ac:dyDescent="0.25">
      <c r="A8" s="8">
        <v>1</v>
      </c>
      <c r="B8" s="8" t="s">
        <v>283</v>
      </c>
      <c r="C8" s="8" t="s">
        <v>272</v>
      </c>
      <c r="D8" s="12">
        <f>SUMIFS('05_移行仕訳明細'!$H$6:$H$118,'05_移行仕訳明細'!$E$6:$E$118,B8,'05_移行仕訳明細'!$D$6:$D$118,A8,'05_移行仕訳明細'!$G$6:$G$118,"Dr")</f>
      </c>
      <c r="E8" s="12">
        <f>SUMIFS('05_移行仕訳明細'!$H$6:$H$118,'05_移行仕訳明細'!$E$6:$E$118,B8,'05_移行仕訳明細'!$D$6:$D$118,A8,'05_移行仕訳明細'!$G$6:$G$118,"Cr")</f>
      </c>
      <c r="F8" s="12">
        <f>IF(C8="資産",D8-E8,E8-D8)</f>
      </c>
      <c r="G8" s="8" t="s">
        <v>435</v>
      </c>
    </row>
    <row r="9" spans="1:7" x14ac:dyDescent="0.25">
      <c r="A9" s="8">
        <v>1</v>
      </c>
      <c r="B9" s="8" t="s">
        <v>276</v>
      </c>
      <c r="C9" s="8" t="s">
        <v>277</v>
      </c>
      <c r="D9" s="12">
        <f>SUMIFS('05_移行仕訳明細'!$H$6:$H$118,'05_移行仕訳明細'!$E$6:$E$118,B9,'05_移行仕訳明細'!$D$6:$D$118,A9,'05_移行仕訳明細'!$G$6:$G$118,"Dr")</f>
      </c>
      <c r="E9" s="12">
        <f>SUMIFS('05_移行仕訳明細'!$H$6:$H$118,'05_移行仕訳明細'!$E$6:$E$118,B9,'05_移行仕訳明細'!$D$6:$D$118,A9,'05_移行仕訳明細'!$G$6:$G$118,"Cr")</f>
      </c>
      <c r="F9" s="12">
        <f>IF(C9="資産",D9-E9,E9-D9)</f>
      </c>
      <c r="G9" s="8" t="s">
        <v>436</v>
      </c>
    </row>
    <row r="10" spans="1:7" x14ac:dyDescent="0.25">
      <c r="A10" s="8">
        <v>1</v>
      </c>
      <c r="B10" s="8" t="s">
        <v>327</v>
      </c>
      <c r="C10" s="8" t="s">
        <v>328</v>
      </c>
      <c r="D10" s="12">
        <f>SUMIFS('05_移行仕訳明細'!$H$6:$H$118,'05_移行仕訳明細'!$E$6:$E$118,B10,'05_移行仕訳明細'!$D$6:$D$118,A10,'05_移行仕訳明細'!$G$6:$G$118,"Dr")</f>
      </c>
      <c r="E10" s="12">
        <f>SUMIFS('05_移行仕訳明細'!$H$6:$H$118,'05_移行仕訳明細'!$E$6:$E$118,B10,'05_移行仕訳明細'!$D$6:$D$118,A10,'05_移行仕訳明細'!$G$6:$G$118,"Cr")</f>
      </c>
      <c r="F10" s="12">
        <f>IF(C10="資産",D10-E10,E10-D10)</f>
      </c>
      <c r="G10" s="8" t="s">
        <v>436</v>
      </c>
    </row>
    <row r="11" spans="1:7" x14ac:dyDescent="0.25">
      <c r="A11" s="8">
        <v>1</v>
      </c>
      <c r="B11" s="8" t="s">
        <v>350</v>
      </c>
      <c r="C11" s="8" t="s">
        <v>272</v>
      </c>
      <c r="D11" s="12">
        <f>SUMIFS('05_移行仕訳明細'!$H$6:$H$118,'05_移行仕訳明細'!$E$6:$E$118,B11,'05_移行仕訳明細'!$D$6:$D$118,A11,'05_移行仕訳明細'!$G$6:$G$118,"Dr")</f>
      </c>
      <c r="E11" s="12">
        <f>SUMIFS('05_移行仕訳明細'!$H$6:$H$118,'05_移行仕訳明細'!$E$6:$E$118,B11,'05_移行仕訳明細'!$D$6:$D$118,A11,'05_移行仕訳明細'!$G$6:$G$118,"Cr")</f>
      </c>
      <c r="F11" s="12">
        <f>IF(C11="資産",D11-E11,E11-D11)</f>
      </c>
      <c r="G11" s="8" t="s">
        <v>435</v>
      </c>
    </row>
    <row r="12" spans="1:7" x14ac:dyDescent="0.25">
      <c r="A12" s="8">
        <v>1</v>
      </c>
      <c r="B12" s="8" t="s">
        <v>324</v>
      </c>
      <c r="C12" s="8" t="s">
        <v>277</v>
      </c>
      <c r="D12" s="12">
        <f>SUMIFS('05_移行仕訳明細'!$H$6:$H$118,'05_移行仕訳明細'!$E$6:$E$118,B12,'05_移行仕訳明細'!$D$6:$D$118,A12,'05_移行仕訳明細'!$G$6:$G$118,"Dr")</f>
      </c>
      <c r="E12" s="12">
        <f>SUMIFS('05_移行仕訳明細'!$H$6:$H$118,'05_移行仕訳明細'!$E$6:$E$118,B12,'05_移行仕訳明細'!$D$6:$D$118,A12,'05_移行仕訳明細'!$G$6:$G$118,"Cr")</f>
      </c>
      <c r="F12" s="12">
        <f>IF(C12="資産",D12-E12,E12-D12)</f>
      </c>
      <c r="G12" s="8" t="s">
        <v>436</v>
      </c>
    </row>
    <row r="13" spans="1:7" x14ac:dyDescent="0.25">
      <c r="A13" s="8">
        <v>1</v>
      </c>
      <c r="B13" s="8" t="s">
        <v>382</v>
      </c>
      <c r="C13" s="8" t="s">
        <v>272</v>
      </c>
      <c r="D13" s="12">
        <f>SUMIFS('05_移行仕訳明細'!$H$6:$H$118,'05_移行仕訳明細'!$E$6:$E$118,B13,'05_移行仕訳明細'!$D$6:$D$118,A13,'05_移行仕訳明細'!$G$6:$G$118,"Dr")</f>
      </c>
      <c r="E13" s="12">
        <f>SUMIFS('05_移行仕訳明細'!$H$6:$H$118,'05_移行仕訳明細'!$E$6:$E$118,B13,'05_移行仕訳明細'!$D$6:$D$118,A13,'05_移行仕訳明細'!$G$6:$G$118,"Cr")</f>
      </c>
      <c r="F13" s="12">
        <f>IF(C13="資産",D13-E13,E13-D13)</f>
      </c>
      <c r="G13" s="8" t="s">
        <v>435</v>
      </c>
    </row>
    <row r="14" spans="1:7" x14ac:dyDescent="0.25">
      <c r="A14" s="8">
        <v>1</v>
      </c>
      <c r="B14" s="8" t="s">
        <v>308</v>
      </c>
      <c r="C14" s="8" t="s">
        <v>272</v>
      </c>
      <c r="D14" s="12">
        <f>SUMIFS('05_移行仕訳明細'!$H$6:$H$118,'05_移行仕訳明細'!$E$6:$E$118,B14,'05_移行仕訳明細'!$D$6:$D$118,A14,'05_移行仕訳明細'!$G$6:$G$118,"Dr")</f>
      </c>
      <c r="E14" s="12">
        <f>SUMIFS('05_移行仕訳明細'!$H$6:$H$118,'05_移行仕訳明細'!$E$6:$E$118,B14,'05_移行仕訳明細'!$D$6:$D$118,A14,'05_移行仕訳明細'!$G$6:$G$118,"Cr")</f>
      </c>
      <c r="F14" s="12">
        <f>IF(C14="資産",D14-E14,E14-D14)</f>
      </c>
      <c r="G14" s="8" t="s">
        <v>435</v>
      </c>
    </row>
    <row r="15" spans="1:7" x14ac:dyDescent="0.25">
      <c r="A15" s="8">
        <v>1</v>
      </c>
      <c r="B15" s="8" t="s">
        <v>176</v>
      </c>
      <c r="C15" s="8" t="s">
        <v>272</v>
      </c>
      <c r="D15" s="12">
        <f>SUMIFS('05_移行仕訳明細'!$H$6:$H$118,'05_移行仕訳明細'!$E$6:$E$118,B15,'05_移行仕訳明細'!$D$6:$D$118,A15,'05_移行仕訳明細'!$G$6:$G$118,"Dr")</f>
      </c>
      <c r="E15" s="12">
        <f>SUMIFS('05_移行仕訳明細'!$H$6:$H$118,'05_移行仕訳明細'!$E$6:$E$118,B15,'05_移行仕訳明細'!$D$6:$D$118,A15,'05_移行仕訳明細'!$G$6:$G$118,"Cr")</f>
      </c>
      <c r="F15" s="12">
        <f>IF(C15="資産",D15-E15,E15-D15)</f>
      </c>
      <c r="G15" s="8" t="s">
        <v>435</v>
      </c>
    </row>
    <row r="16" spans="1:7" x14ac:dyDescent="0.25">
      <c r="A16" s="8">
        <v>1</v>
      </c>
      <c r="B16" s="8" t="s">
        <v>288</v>
      </c>
      <c r="C16" s="8" t="s">
        <v>277</v>
      </c>
      <c r="D16" s="12">
        <f>SUMIFS('05_移行仕訳明細'!$H$6:$H$118,'05_移行仕訳明細'!$E$6:$E$118,B16,'05_移行仕訳明細'!$D$6:$D$118,A16,'05_移行仕訳明細'!$G$6:$G$118,"Dr")</f>
      </c>
      <c r="E16" s="12">
        <f>SUMIFS('05_移行仕訳明細'!$H$6:$H$118,'05_移行仕訳明細'!$E$6:$E$118,B16,'05_移行仕訳明細'!$D$6:$D$118,A16,'05_移行仕訳明細'!$G$6:$G$118,"Cr")</f>
      </c>
      <c r="F16" s="12">
        <f>IF(C16="資産",D16-E16,E16-D16)</f>
      </c>
      <c r="G16" s="8" t="s">
        <v>436</v>
      </c>
    </row>
    <row r="17" spans="1:7" x14ac:dyDescent="0.25">
      <c r="A17" s="8">
        <v>1</v>
      </c>
      <c r="B17" s="8" t="s">
        <v>386</v>
      </c>
      <c r="C17" s="8" t="s">
        <v>272</v>
      </c>
      <c r="D17" s="12">
        <f>SUMIFS('05_移行仕訳明細'!$H$6:$H$118,'05_移行仕訳明細'!$E$6:$E$118,B17,'05_移行仕訳明細'!$D$6:$D$118,A17,'05_移行仕訳明細'!$G$6:$G$118,"Dr")</f>
      </c>
      <c r="E17" s="12">
        <f>SUMIFS('05_移行仕訳明細'!$H$6:$H$118,'05_移行仕訳明細'!$E$6:$E$118,B17,'05_移行仕訳明細'!$D$6:$D$118,A17,'05_移行仕訳明細'!$G$6:$G$118,"Cr")</f>
      </c>
      <c r="F17" s="12">
        <f>IF(C17="資産",D17-E17,E17-D17)</f>
      </c>
      <c r="G17" s="8" t="s">
        <v>435</v>
      </c>
    </row>
    <row r="18" spans="1:7" x14ac:dyDescent="0.25">
      <c r="A18" s="8">
        <v>1</v>
      </c>
      <c r="B18" s="8" t="s">
        <v>360</v>
      </c>
      <c r="C18" s="8" t="s">
        <v>277</v>
      </c>
      <c r="D18" s="12">
        <f>SUMIFS('05_移行仕訳明細'!$H$6:$H$118,'05_移行仕訳明細'!$E$6:$E$118,B18,'05_移行仕訳明細'!$D$6:$D$118,A18,'05_移行仕訳明細'!$G$6:$G$118,"Dr")</f>
      </c>
      <c r="E18" s="12">
        <f>SUMIFS('05_移行仕訳明細'!$H$6:$H$118,'05_移行仕訳明細'!$E$6:$E$118,B18,'05_移行仕訳明細'!$D$6:$D$118,A18,'05_移行仕訳明細'!$G$6:$G$118,"Cr")</f>
      </c>
      <c r="F18" s="12">
        <f>IF(C18="資産",D18-E18,E18-D18)</f>
      </c>
      <c r="G18" s="8" t="s">
        <v>436</v>
      </c>
    </row>
    <row r="19" spans="1:7" x14ac:dyDescent="0.25">
      <c r="A19" s="8">
        <v>1</v>
      </c>
      <c r="B19" s="8" t="s">
        <v>375</v>
      </c>
      <c r="C19" s="8" t="s">
        <v>277</v>
      </c>
      <c r="D19" s="12">
        <f>SUMIFS('05_移行仕訳明細'!$H$6:$H$118,'05_移行仕訳明細'!$E$6:$E$118,B19,'05_移行仕訳明細'!$D$6:$D$118,A19,'05_移行仕訳明細'!$G$6:$G$118,"Dr")</f>
      </c>
      <c r="E19" s="12">
        <f>SUMIFS('05_移行仕訳明細'!$H$6:$H$118,'05_移行仕訳明細'!$E$6:$E$118,B19,'05_移行仕訳明細'!$D$6:$D$118,A19,'05_移行仕訳明細'!$G$6:$G$118,"Cr")</f>
      </c>
      <c r="F19" s="12">
        <f>IF(C19="資産",D19-E19,E19-D19)</f>
      </c>
      <c r="G19" s="8" t="s">
        <v>436</v>
      </c>
    </row>
    <row r="20" spans="1:7" x14ac:dyDescent="0.25">
      <c r="A20" s="8">
        <v>1</v>
      </c>
      <c r="B20" s="8" t="s">
        <v>355</v>
      </c>
      <c r="C20" s="8" t="s">
        <v>277</v>
      </c>
      <c r="D20" s="12">
        <f>SUMIFS('05_移行仕訳明細'!$H$6:$H$118,'05_移行仕訳明細'!$E$6:$E$118,B20,'05_移行仕訳明細'!$D$6:$D$118,A20,'05_移行仕訳明細'!$G$6:$G$118,"Dr")</f>
      </c>
      <c r="E20" s="12">
        <f>SUMIFS('05_移行仕訳明細'!$H$6:$H$118,'05_移行仕訳明細'!$E$6:$E$118,B20,'05_移行仕訳明細'!$D$6:$D$118,A20,'05_移行仕訳明細'!$G$6:$G$118,"Cr")</f>
      </c>
      <c r="F20" s="12">
        <f>IF(C20="資産",D20-E20,E20-D20)</f>
      </c>
      <c r="G20" s="8" t="s">
        <v>436</v>
      </c>
    </row>
    <row r="21" spans="1:7" x14ac:dyDescent="0.25">
      <c r="A21" s="8">
        <v>1</v>
      </c>
      <c r="B21" s="8" t="s">
        <v>280</v>
      </c>
      <c r="C21" s="8" t="s">
        <v>272</v>
      </c>
      <c r="D21" s="12">
        <f>SUMIFS('05_移行仕訳明細'!$H$6:$H$118,'05_移行仕訳明細'!$E$6:$E$118,B21,'05_移行仕訳明細'!$D$6:$D$118,A21,'05_移行仕訳明細'!$G$6:$G$118,"Dr")</f>
      </c>
      <c r="E21" s="12">
        <f>SUMIFS('05_移行仕訳明細'!$H$6:$H$118,'05_移行仕訳明細'!$E$6:$E$118,B21,'05_移行仕訳明細'!$D$6:$D$118,A21,'05_移行仕訳明細'!$G$6:$G$118,"Cr")</f>
      </c>
      <c r="F21" s="12">
        <f>IF(C21="資産",D21-E21,E21-D21)</f>
      </c>
      <c r="G21" s="8" t="s">
        <v>435</v>
      </c>
    </row>
    <row r="22" spans="1:7" x14ac:dyDescent="0.25">
      <c r="A22" s="8">
        <v>1</v>
      </c>
      <c r="B22" s="8" t="s">
        <v>368</v>
      </c>
      <c r="C22" s="8" t="s">
        <v>272</v>
      </c>
      <c r="D22" s="12">
        <f>SUMIFS('05_移行仕訳明細'!$H$6:$H$118,'05_移行仕訳明細'!$E$6:$E$118,B22,'05_移行仕訳明細'!$D$6:$D$118,A22,'05_移行仕訳明細'!$G$6:$G$118,"Dr")</f>
      </c>
      <c r="E22" s="12">
        <f>SUMIFS('05_移行仕訳明細'!$H$6:$H$118,'05_移行仕訳明細'!$E$6:$E$118,B22,'05_移行仕訳明細'!$D$6:$D$118,A22,'05_移行仕訳明細'!$G$6:$G$118,"Cr")</f>
      </c>
      <c r="F22" s="12">
        <f>IF(C22="資産",D22-E22,E22-D22)</f>
      </c>
      <c r="G22" s="8" t="s">
        <v>435</v>
      </c>
    </row>
    <row r="23" spans="1:7" x14ac:dyDescent="0.25">
      <c r="A23" s="8">
        <v>1</v>
      </c>
      <c r="B23" s="8" t="s">
        <v>364</v>
      </c>
      <c r="C23" s="8" t="s">
        <v>277</v>
      </c>
      <c r="D23" s="12">
        <f>SUMIFS('05_移行仕訳明細'!$H$6:$H$118,'05_移行仕訳明細'!$E$6:$E$118,B23,'05_移行仕訳明細'!$D$6:$D$118,A23,'05_移行仕訳明細'!$G$6:$G$118,"Dr")</f>
      </c>
      <c r="E23" s="12">
        <f>SUMIFS('05_移行仕訳明細'!$H$6:$H$118,'05_移行仕訳明細'!$E$6:$E$118,B23,'05_移行仕訳明細'!$D$6:$D$118,A23,'05_移行仕訳明細'!$G$6:$G$118,"Cr")</f>
      </c>
      <c r="F23" s="12">
        <f>IF(C23="資産",D23-E23,E23-D23)</f>
      </c>
      <c r="G23" s="8" t="s">
        <v>436</v>
      </c>
    </row>
    <row r="24" spans="1:7" x14ac:dyDescent="0.25">
      <c r="A24" s="8">
        <v>1</v>
      </c>
      <c r="B24" s="8" t="s">
        <v>293</v>
      </c>
      <c r="C24" s="8" t="s">
        <v>294</v>
      </c>
      <c r="D24" s="12">
        <f>SUMIFS('05_移行仕訳明細'!$H$6:$H$118,'05_移行仕訳明細'!$E$6:$E$118,B24,'05_移行仕訳明細'!$D$6:$D$118,A24,'05_移行仕訳明細'!$G$6:$G$118,"Dr")</f>
      </c>
      <c r="E24" s="12">
        <f>SUMIFS('05_移行仕訳明細'!$H$6:$H$118,'05_移行仕訳明細'!$E$6:$E$118,B24,'05_移行仕訳明細'!$D$6:$D$118,A24,'05_移行仕訳明細'!$G$6:$G$118,"Cr")</f>
      </c>
      <c r="F24" s="12">
        <f>IF(C24="資産",D24-E24,E24-D24)</f>
      </c>
      <c r="G24" s="8" t="s">
        <v>436</v>
      </c>
    </row>
    <row r="25" spans="1:7" x14ac:dyDescent="0.25">
      <c r="A25" s="8">
        <v>1</v>
      </c>
      <c r="B25" s="8" t="s">
        <v>353</v>
      </c>
      <c r="C25" s="8" t="s">
        <v>272</v>
      </c>
      <c r="D25" s="12">
        <f>SUMIFS('05_移行仕訳明細'!$H$6:$H$118,'05_移行仕訳明細'!$E$6:$E$118,B25,'05_移行仕訳明細'!$D$6:$D$118,A25,'05_移行仕訳明細'!$G$6:$G$118,"Dr")</f>
      </c>
      <c r="E25" s="12">
        <f>SUMIFS('05_移行仕訳明細'!$H$6:$H$118,'05_移行仕訳明細'!$E$6:$E$118,B25,'05_移行仕訳明細'!$D$6:$D$118,A25,'05_移行仕訳明細'!$G$6:$G$118,"Cr")</f>
      </c>
      <c r="F25" s="12">
        <f>IF(C25="資産",D25-E25,E25-D25)</f>
      </c>
      <c r="G25" s="8" t="s">
        <v>435</v>
      </c>
    </row>
    <row r="26" spans="1:7" x14ac:dyDescent="0.25">
      <c r="A26" s="8">
        <v>1</v>
      </c>
      <c r="B26" s="8" t="s">
        <v>335</v>
      </c>
      <c r="C26" s="8" t="s">
        <v>277</v>
      </c>
      <c r="D26" s="12">
        <f>SUMIFS('05_移行仕訳明細'!$H$6:$H$118,'05_移行仕訳明細'!$E$6:$E$118,B26,'05_移行仕訳明細'!$D$6:$D$118,A26,'05_移行仕訳明細'!$G$6:$G$118,"Dr")</f>
      </c>
      <c r="E26" s="12">
        <f>SUMIFS('05_移行仕訳明細'!$H$6:$H$118,'05_移行仕訳明細'!$E$6:$E$118,B26,'05_移行仕訳明細'!$D$6:$D$118,A26,'05_移行仕訳明細'!$G$6:$G$118,"Cr")</f>
      </c>
      <c r="F26" s="12">
        <f>IF(C26="資産",D26-E26,E26-D26)</f>
      </c>
      <c r="G26" s="8" t="s">
        <v>436</v>
      </c>
    </row>
    <row r="27" spans="1:7" x14ac:dyDescent="0.25">
      <c r="A27" s="8">
        <v>1</v>
      </c>
      <c r="B27" s="8" t="s">
        <v>346</v>
      </c>
      <c r="C27" s="8" t="s">
        <v>272</v>
      </c>
      <c r="D27" s="12">
        <f>SUMIFS('05_移行仕訳明細'!$H$6:$H$118,'05_移行仕訳明細'!$E$6:$E$118,B27,'05_移行仕訳明細'!$D$6:$D$118,A27,'05_移行仕訳明細'!$G$6:$G$118,"Dr")</f>
      </c>
      <c r="E27" s="12">
        <f>SUMIFS('05_移行仕訳明細'!$H$6:$H$118,'05_移行仕訳明細'!$E$6:$E$118,B27,'05_移行仕訳明細'!$D$6:$D$118,A27,'05_移行仕訳明細'!$G$6:$G$118,"Cr")</f>
      </c>
      <c r="F27" s="12">
        <f>IF(C27="資産",D27-E27,E27-D27)</f>
      </c>
      <c r="G27" s="8" t="s">
        <v>435</v>
      </c>
    </row>
    <row r="28" spans="1:7" x14ac:dyDescent="0.25">
      <c r="A28" s="8">
        <v>1</v>
      </c>
      <c r="B28" s="8" t="s">
        <v>379</v>
      </c>
      <c r="C28" s="8" t="s">
        <v>277</v>
      </c>
      <c r="D28" s="12">
        <f>SUMIFS('05_移行仕訳明細'!$H$6:$H$118,'05_移行仕訳明細'!$E$6:$E$118,B28,'05_移行仕訳明細'!$D$6:$D$118,A28,'05_移行仕訳明細'!$G$6:$G$118,"Dr")</f>
      </c>
      <c r="E28" s="12">
        <f>SUMIFS('05_移行仕訳明細'!$H$6:$H$118,'05_移行仕訳明細'!$E$6:$E$118,B28,'05_移行仕訳明細'!$D$6:$D$118,A28,'05_移行仕訳明細'!$G$6:$G$118,"Cr")</f>
      </c>
      <c r="F28" s="12">
        <f>IF(C28="資産",D28-E28,E28-D28)</f>
      </c>
      <c r="G28" s="8" t="s">
        <v>436</v>
      </c>
    </row>
    <row r="29" spans="1:7" x14ac:dyDescent="0.25">
      <c r="A29" s="8">
        <v>1</v>
      </c>
      <c r="B29" s="8" t="s">
        <v>302</v>
      </c>
      <c r="C29" s="8" t="s">
        <v>272</v>
      </c>
      <c r="D29" s="12">
        <f>SUMIFS('05_移行仕訳明細'!$H$6:$H$118,'05_移行仕訳明細'!$E$6:$E$118,B29,'05_移行仕訳明細'!$D$6:$D$118,A29,'05_移行仕訳明細'!$G$6:$G$118,"Dr")</f>
      </c>
      <c r="E29" s="12">
        <f>SUMIFS('05_移行仕訳明細'!$H$6:$H$118,'05_移行仕訳明細'!$E$6:$E$118,B29,'05_移行仕訳明細'!$D$6:$D$118,A29,'05_移行仕訳明細'!$G$6:$G$118,"Cr")</f>
      </c>
      <c r="F29" s="12">
        <f>IF(C29="資産",D29-E29,E29-D29)</f>
      </c>
      <c r="G29" s="8" t="s">
        <v>435</v>
      </c>
    </row>
    <row r="30" spans="1:7" x14ac:dyDescent="0.25">
      <c r="A30" s="8">
        <v>1</v>
      </c>
      <c r="B30" s="8" t="s">
        <v>290</v>
      </c>
      <c r="C30" s="8" t="s">
        <v>272</v>
      </c>
      <c r="D30" s="12">
        <f>SUMIFS('05_移行仕訳明細'!$H$6:$H$118,'05_移行仕訳明細'!$E$6:$E$118,B30,'05_移行仕訳明細'!$D$6:$D$118,A30,'05_移行仕訳明細'!$G$6:$G$118,"Dr")</f>
      </c>
      <c r="E30" s="12">
        <f>SUMIFS('05_移行仕訳明細'!$H$6:$H$118,'05_移行仕訳明細'!$E$6:$E$118,B30,'05_移行仕訳明細'!$D$6:$D$118,A30,'05_移行仕訳明細'!$G$6:$G$118,"Cr")</f>
      </c>
      <c r="F30" s="12">
        <f>IF(C30="資産",D30-E30,E30-D30)</f>
      </c>
      <c r="G30" s="8" t="s">
        <v>435</v>
      </c>
    </row>
    <row r="31" spans="1:7" x14ac:dyDescent="0.25">
      <c r="A31" s="8">
        <v>1</v>
      </c>
      <c r="B31" s="8" t="s">
        <v>304</v>
      </c>
      <c r="C31" s="8" t="s">
        <v>272</v>
      </c>
      <c r="D31" s="12">
        <f>SUMIFS('05_移行仕訳明細'!$H$6:$H$118,'05_移行仕訳明細'!$E$6:$E$118,B31,'05_移行仕訳明細'!$D$6:$D$118,A31,'05_移行仕訳明細'!$G$6:$G$118,"Dr")</f>
      </c>
      <c r="E31" s="12">
        <f>SUMIFS('05_移行仕訳明細'!$H$6:$H$118,'05_移行仕訳明細'!$E$6:$E$118,B31,'05_移行仕訳明細'!$D$6:$D$118,A31,'05_移行仕訳明細'!$G$6:$G$118,"Cr")</f>
      </c>
      <c r="F31" s="12">
        <f>IF(C31="資産",D31-E31,E31-D31)</f>
      </c>
      <c r="G31" s="8" t="s">
        <v>435</v>
      </c>
    </row>
    <row r="32" spans="1:7" x14ac:dyDescent="0.25">
      <c r="A32" s="8">
        <v>1</v>
      </c>
      <c r="B32" s="8" t="s">
        <v>300</v>
      </c>
      <c r="C32" s="8" t="s">
        <v>272</v>
      </c>
      <c r="D32" s="12">
        <f>SUMIFS('05_移行仕訳明細'!$H$6:$H$118,'05_移行仕訳明細'!$E$6:$E$118,B32,'05_移行仕訳明細'!$D$6:$D$118,A32,'05_移行仕訳明細'!$G$6:$G$118,"Dr")</f>
      </c>
      <c r="E32" s="12">
        <f>SUMIFS('05_移行仕訳明細'!$H$6:$H$118,'05_移行仕訳明細'!$E$6:$E$118,B32,'05_移行仕訳明細'!$D$6:$D$118,A32,'05_移行仕訳明細'!$G$6:$G$118,"Cr")</f>
      </c>
      <c r="F32" s="12">
        <f>IF(C32="資産",D32-E32,E32-D32)</f>
      </c>
      <c r="G32" s="8" t="s">
        <v>435</v>
      </c>
    </row>
    <row r="33" spans="1:7" x14ac:dyDescent="0.25">
      <c r="A33" s="8">
        <v>1</v>
      </c>
      <c r="B33" s="8" t="s">
        <v>298</v>
      </c>
      <c r="C33" s="8" t="s">
        <v>272</v>
      </c>
      <c r="D33" s="12">
        <f>SUMIFS('05_移行仕訳明細'!$H$6:$H$118,'05_移行仕訳明細'!$E$6:$E$118,B33,'05_移行仕訳明細'!$D$6:$D$118,A33,'05_移行仕訳明細'!$G$6:$G$118,"Dr")</f>
      </c>
      <c r="E33" s="12">
        <f>SUMIFS('05_移行仕訳明細'!$H$6:$H$118,'05_移行仕訳明細'!$E$6:$E$118,B33,'05_移行仕訳明細'!$D$6:$D$118,A33,'05_移行仕訳明細'!$G$6:$G$118,"Cr")</f>
      </c>
      <c r="F33" s="12">
        <f>IF(C33="資産",D33-E33,E33-D33)</f>
      </c>
      <c r="G33" s="8" t="s">
        <v>435</v>
      </c>
    </row>
    <row r="34" spans="1:7" x14ac:dyDescent="0.25">
      <c r="A34" s="8">
        <v>2</v>
      </c>
      <c r="B34" s="8" t="s">
        <v>315</v>
      </c>
      <c r="C34" s="8" t="s">
        <v>272</v>
      </c>
      <c r="D34" s="12">
        <f>SUMIFS('05_移行仕訳明細'!$H$6:$H$118,'05_移行仕訳明細'!$E$6:$E$118,B34,'05_移行仕訳明細'!$D$6:$D$118,A34,'05_移行仕訳明細'!$G$6:$G$118,"Dr")</f>
      </c>
      <c r="E34" s="12">
        <f>SUMIFS('05_移行仕訳明細'!$H$6:$H$118,'05_移行仕訳明細'!$E$6:$E$118,B34,'05_移行仕訳明細'!$D$6:$D$118,A34,'05_移行仕訳明細'!$G$6:$G$118,"Cr")</f>
      </c>
      <c r="F34" s="12">
        <f>IF(C34="資産",D34-E34,E34-D34)</f>
      </c>
      <c r="G34" s="8" t="s">
        <v>435</v>
      </c>
    </row>
    <row r="35" spans="1:7" x14ac:dyDescent="0.25">
      <c r="A35" s="8">
        <v>2</v>
      </c>
      <c r="B35" s="8" t="s">
        <v>310</v>
      </c>
      <c r="C35" s="8" t="s">
        <v>294</v>
      </c>
      <c r="D35" s="12">
        <f>SUMIFS('05_移行仕訳明細'!$H$6:$H$118,'05_移行仕訳明細'!$E$6:$E$118,B35,'05_移行仕訳明細'!$D$6:$D$118,A35,'05_移行仕訳明細'!$G$6:$G$118,"Dr")</f>
      </c>
      <c r="E35" s="12">
        <f>SUMIFS('05_移行仕訳明細'!$H$6:$H$118,'05_移行仕訳明細'!$E$6:$E$118,B35,'05_移行仕訳明細'!$D$6:$D$118,A35,'05_移行仕訳明細'!$G$6:$G$118,"Cr")</f>
      </c>
      <c r="F35" s="12">
        <f>IF(C35="資産",D35-E35,E35-D35)</f>
      </c>
      <c r="G35" s="8" t="s">
        <v>436</v>
      </c>
    </row>
    <row r="36" spans="1:7" x14ac:dyDescent="0.25">
      <c r="A36" s="8">
        <v>2</v>
      </c>
      <c r="B36" s="8" t="s">
        <v>197</v>
      </c>
      <c r="C36" s="8" t="s">
        <v>272</v>
      </c>
      <c r="D36" s="12">
        <f>SUMIFS('05_移行仕訳明細'!$H$6:$H$118,'05_移行仕訳明細'!$E$6:$E$118,B36,'05_移行仕訳明細'!$D$6:$D$118,A36,'05_移行仕訳明細'!$G$6:$G$118,"Dr")</f>
      </c>
      <c r="E36" s="12">
        <f>SUMIFS('05_移行仕訳明細'!$H$6:$H$118,'05_移行仕訳明細'!$E$6:$E$118,B36,'05_移行仕訳明細'!$D$6:$D$118,A36,'05_移行仕訳明細'!$G$6:$G$118,"Cr")</f>
      </c>
      <c r="F36" s="12">
        <f>IF(C36="資産",D36-E36,E36-D36)</f>
      </c>
      <c r="G36" s="8" t="s">
        <v>435</v>
      </c>
    </row>
    <row r="37" spans="1:7" x14ac:dyDescent="0.25">
      <c r="A37" s="8">
        <v>2</v>
      </c>
      <c r="B37" s="8" t="s">
        <v>193</v>
      </c>
      <c r="C37" s="8" t="s">
        <v>272</v>
      </c>
      <c r="D37" s="12">
        <f>SUMIFS('05_移行仕訳明細'!$H$6:$H$118,'05_移行仕訳明細'!$E$6:$E$118,B37,'05_移行仕訳明細'!$D$6:$D$118,A37,'05_移行仕訳明細'!$G$6:$G$118,"Dr")</f>
      </c>
      <c r="E37" s="12">
        <f>SUMIFS('05_移行仕訳明細'!$H$6:$H$118,'05_移行仕訳明細'!$E$6:$E$118,B37,'05_移行仕訳明細'!$D$6:$D$118,A37,'05_移行仕訳明細'!$G$6:$G$118,"Cr")</f>
      </c>
      <c r="F37" s="12">
        <f>IF(C37="資産",D37-E37,E37-D37)</f>
      </c>
      <c r="G37" s="8" t="s">
        <v>435</v>
      </c>
    </row>
    <row r="38" spans="1:7" x14ac:dyDescent="0.25">
      <c r="A38" s="8">
        <v>2</v>
      </c>
      <c r="B38" s="8" t="s">
        <v>199</v>
      </c>
      <c r="C38" s="8" t="s">
        <v>272</v>
      </c>
      <c r="D38" s="12">
        <f>SUMIFS('05_移行仕訳明細'!$H$6:$H$118,'05_移行仕訳明細'!$E$6:$E$118,B38,'05_移行仕訳明細'!$D$6:$D$118,A38,'05_移行仕訳明細'!$G$6:$G$118,"Dr")</f>
      </c>
      <c r="E38" s="12">
        <f>SUMIFS('05_移行仕訳明細'!$H$6:$H$118,'05_移行仕訳明細'!$E$6:$E$118,B38,'05_移行仕訳明細'!$D$6:$D$118,A38,'05_移行仕訳明細'!$G$6:$G$118,"Cr")</f>
      </c>
      <c r="F38" s="12">
        <f>IF(C38="資産",D38-E38,E38-D38)</f>
      </c>
      <c r="G38" s="8" t="s">
        <v>435</v>
      </c>
    </row>
    <row r="39" spans="1:7" x14ac:dyDescent="0.25">
      <c r="A39" s="8">
        <v>2</v>
      </c>
      <c r="B39" s="8" t="s">
        <v>200</v>
      </c>
      <c r="C39" s="8" t="s">
        <v>272</v>
      </c>
      <c r="D39" s="12">
        <f>SUMIFS('05_移行仕訳明細'!$H$6:$H$118,'05_移行仕訳明細'!$E$6:$E$118,B39,'05_移行仕訳明細'!$D$6:$D$118,A39,'05_移行仕訳明細'!$G$6:$G$118,"Dr")</f>
      </c>
      <c r="E39" s="12">
        <f>SUMIFS('05_移行仕訳明細'!$H$6:$H$118,'05_移行仕訳明細'!$E$6:$E$118,B39,'05_移行仕訳明細'!$D$6:$D$118,A39,'05_移行仕訳明細'!$G$6:$G$118,"Cr")</f>
      </c>
      <c r="F39" s="12">
        <f>IF(C39="資産",D39-E39,E39-D39)</f>
      </c>
      <c r="G39" s="8" t="s">
        <v>435</v>
      </c>
    </row>
    <row r="40" spans="1:7" x14ac:dyDescent="0.25">
      <c r="A40" s="8">
        <v>2</v>
      </c>
      <c r="B40" s="8" t="s">
        <v>319</v>
      </c>
      <c r="C40" s="8" t="s">
        <v>272</v>
      </c>
      <c r="D40" s="12">
        <f>SUMIFS('05_移行仕訳明細'!$H$6:$H$118,'05_移行仕訳明細'!$E$6:$E$118,B40,'05_移行仕訳明細'!$D$6:$D$118,A40,'05_移行仕訳明細'!$G$6:$G$118,"Dr")</f>
      </c>
      <c r="E40" s="12">
        <f>SUMIFS('05_移行仕訳明細'!$H$6:$H$118,'05_移行仕訳明細'!$E$6:$E$118,B40,'05_移行仕訳明細'!$D$6:$D$118,A40,'05_移行仕訳明細'!$G$6:$G$118,"Cr")</f>
      </c>
      <c r="F40" s="12">
        <f>IF(C40="資産",D40-E40,E40-D40)</f>
      </c>
      <c r="G40" s="8" t="s">
        <v>435</v>
      </c>
    </row>
    <row r="42" spans="1:7" x14ac:dyDescent="0.25">
      <c r="A42" s="19" t="s">
        <v>20</v>
      </c>
      <c r="B42" s="19" t="s">
        <v>437</v>
      </c>
      <c r="C42" s="19" t="s">
        <v>20</v>
      </c>
      <c r="D42" s="19" t="s">
        <v>20</v>
      </c>
      <c r="E42" s="19" t="s">
        <v>20</v>
      </c>
      <c r="F42" s="20">
        <f>SUMIF(C6:C40,"資産",F6:F40)</f>
      </c>
      <c r="G42" s="19" t="s">
        <v>20</v>
      </c>
    </row>
    <row r="43" spans="1:7" x14ac:dyDescent="0.25">
      <c r="A43" s="19" t="s">
        <v>20</v>
      </c>
      <c r="B43" s="19" t="s">
        <v>438</v>
      </c>
      <c r="C43" s="19" t="s">
        <v>20</v>
      </c>
      <c r="D43" s="19" t="s">
        <v>20</v>
      </c>
      <c r="E43" s="19" t="s">
        <v>20</v>
      </c>
      <c r="F43" s="20">
        <f>SUMIF(C6:C40,"負債",F6:F40)</f>
      </c>
      <c r="G43" s="19" t="s">
        <v>20</v>
      </c>
    </row>
    <row r="44" spans="1:7" x14ac:dyDescent="0.25">
      <c r="A44" s="19" t="s">
        <v>20</v>
      </c>
      <c r="B44" s="19" t="s">
        <v>439</v>
      </c>
      <c r="C44" s="19" t="s">
        <v>20</v>
      </c>
      <c r="D44" s="19" t="s">
        <v>20</v>
      </c>
      <c r="E44" s="19" t="s">
        <v>20</v>
      </c>
      <c r="F44" s="20">
        <f>SUMIF(C6:C40,"純資産",F6:F40)</f>
      </c>
      <c r="G44" s="19" t="s">
        <v>20</v>
      </c>
    </row>
    <row r="45" spans="1:7" x14ac:dyDescent="0.25">
      <c r="A45" s="19" t="s">
        <v>20</v>
      </c>
      <c r="B45" s="19" t="s">
        <v>294</v>
      </c>
      <c r="C45" s="19" t="s">
        <v>20</v>
      </c>
      <c r="D45" s="19" t="s">
        <v>20</v>
      </c>
      <c r="E45" s="19" t="s">
        <v>20</v>
      </c>
      <c r="F45" s="20">
        <f>SUMIF(C6:C40,"PL",F6:F40)</f>
      </c>
      <c r="G45" s="19" t="s">
        <v>440</v>
      </c>
    </row>
    <row r="46" spans="1:7" x14ac:dyDescent="0.25">
      <c r="A46" s="8" t="s">
        <v>20</v>
      </c>
      <c r="B46" s="8" t="s">
        <v>441</v>
      </c>
      <c r="C46" s="8" t="s">
        <v>20</v>
      </c>
      <c r="D46" s="8" t="s">
        <v>20</v>
      </c>
      <c r="E46" s="8" t="s">
        <v>20</v>
      </c>
      <c r="F46" s="12">
        <f>F42-F43-F44-F45</f>
      </c>
      <c r="G46" s="8">
        <f>IF(ABS(F46)&lt;0.01,"OK","⚠️ NG")</f>
      </c>
    </row>
    <row r="48" spans="1:7" x14ac:dyDescent="0.25">
      <c r="A48" s="11" t="s">
        <v>442</v>
      </c>
      <c r="B48" s="11"/>
      <c r="C48" s="11"/>
      <c r="D48" s="11"/>
      <c r="E48" s="11"/>
      <c r="F48" s="11"/>
      <c r="G48" s="11"/>
    </row>
  </sheetData>
  <mergeCells count="4">
    <mergeCell ref="A1:G1"/>
    <mergeCell ref="A2:G2"/>
    <mergeCell ref="A3:G3"/>
    <mergeCell ref="A48:G48"/>
  </mergeCells>
  <pageMargins left="0.7" right="0.7" top="0.75" bottom="0.75" header="0.3" footer="0.3"/>
  <pageSetup orientation="portrait" horizontalDpi="4294967295" verticalDpi="4294967295" scale="100" fitToWidth="1" fitToHeigh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FormatPr defaultRowHeight="15" outlineLevelRow="0" outlineLevelCol="0" x14ac:dyDescent="55"/>
  <cols>
    <col min="1" max="1" width="14" customWidth="1"/>
    <col min="2" max="2" width="40" customWidth="1"/>
    <col min="3" max="5" width="18" customWidth="1"/>
    <col min="6" max="6" width="60" customWidth="1"/>
  </cols>
  <sheetData>
    <row r="1" spans="1:6" x14ac:dyDescent="0.25">
      <c r="A1" s="1" t="s">
        <v>0</v>
      </c>
      <c r="B1" s="1"/>
      <c r="C1" s="1"/>
      <c r="D1" s="1"/>
      <c r="E1" s="1"/>
      <c r="F1" s="1"/>
    </row>
    <row r="2" spans="1:6" x14ac:dyDescent="0.25">
      <c r="A2" s="1" t="s">
        <v>443</v>
      </c>
      <c r="B2" s="1"/>
      <c r="C2" s="1"/>
      <c r="D2" s="1"/>
      <c r="E2" s="1"/>
      <c r="F2" s="1"/>
    </row>
    <row r="3" spans="1:6" x14ac:dyDescent="0.25">
      <c r="A3" s="2" t="s">
        <v>2</v>
      </c>
      <c r="B3" s="2"/>
      <c r="C3" s="2"/>
      <c r="D3" s="2"/>
      <c r="E3" s="2"/>
      <c r="F3" s="2"/>
    </row>
    <row r="5" spans="1:6" x14ac:dyDescent="0.25">
      <c r="A5" s="3" t="s">
        <v>220</v>
      </c>
      <c r="B5" s="3" t="s">
        <v>19</v>
      </c>
      <c r="C5" s="3" t="s">
        <v>444</v>
      </c>
      <c r="D5" s="3" t="s">
        <v>445</v>
      </c>
      <c r="E5" s="3" t="s">
        <v>446</v>
      </c>
      <c r="F5" s="3" t="s">
        <v>447</v>
      </c>
    </row>
    <row r="6" spans="1:6" x14ac:dyDescent="0.25">
      <c r="A6" s="16" t="s">
        <v>223</v>
      </c>
      <c r="B6" s="16" t="s">
        <v>224</v>
      </c>
      <c r="C6" s="16" t="s">
        <v>20</v>
      </c>
      <c r="D6" s="16" t="s">
        <v>20</v>
      </c>
      <c r="E6" s="16" t="s">
        <v>20</v>
      </c>
      <c r="F6" s="16" t="s">
        <v>225</v>
      </c>
    </row>
    <row r="7" spans="1:6" x14ac:dyDescent="0.25">
      <c r="A7" s="16" t="s">
        <v>226</v>
      </c>
      <c r="B7" s="16" t="s">
        <v>224</v>
      </c>
      <c r="C7" s="16" t="s">
        <v>20</v>
      </c>
      <c r="D7" s="16" t="s">
        <v>20</v>
      </c>
      <c r="E7" s="16" t="s">
        <v>20</v>
      </c>
      <c r="F7" s="16" t="s">
        <v>227</v>
      </c>
    </row>
    <row r="8" spans="1:6" x14ac:dyDescent="0.25">
      <c r="A8" s="16" t="s">
        <v>228</v>
      </c>
      <c r="B8" s="16" t="s">
        <v>224</v>
      </c>
      <c r="C8" s="16" t="s">
        <v>20</v>
      </c>
      <c r="D8" s="16" t="s">
        <v>20</v>
      </c>
      <c r="E8" s="16" t="s">
        <v>20</v>
      </c>
      <c r="F8" s="16" t="s">
        <v>229</v>
      </c>
    </row>
    <row r="10" spans="1:6" x14ac:dyDescent="0.25">
      <c r="A10" s="4" t="s">
        <v>14</v>
      </c>
      <c r="B10" s="17">
        <f>'03_母集団の穴あき検知'!B10</f>
      </c>
      <c r="C10" s="4" t="s">
        <v>20</v>
      </c>
      <c r="D10" s="4" t="s">
        <v>20</v>
      </c>
      <c r="E10" s="4" t="s">
        <v>20</v>
      </c>
      <c r="F10" s="4" t="s">
        <v>448</v>
      </c>
    </row>
    <row r="12" spans="1:6" x14ac:dyDescent="0.25">
      <c r="A12" s="3" t="s">
        <v>449</v>
      </c>
      <c r="B12" s="3" t="s">
        <v>20</v>
      </c>
      <c r="C12" s="3" t="s">
        <v>20</v>
      </c>
      <c r="D12" s="3" t="s">
        <v>20</v>
      </c>
      <c r="E12" s="3" t="s">
        <v>20</v>
      </c>
      <c r="F12" s="3" t="s">
        <v>450</v>
      </c>
    </row>
    <row r="13" spans="1:6" x14ac:dyDescent="0.25">
      <c r="A13" s="8" t="s">
        <v>128</v>
      </c>
      <c r="B13" s="8" t="s">
        <v>451</v>
      </c>
      <c r="C13" s="8" t="s">
        <v>20</v>
      </c>
      <c r="D13" s="8" t="s">
        <v>20</v>
      </c>
      <c r="E13" s="8" t="s">
        <v>20</v>
      </c>
      <c r="F13" s="8" t="s">
        <v>452</v>
      </c>
    </row>
    <row r="14" spans="1:6" x14ac:dyDescent="0.25">
      <c r="A14" s="8" t="s">
        <v>287</v>
      </c>
      <c r="B14" s="8" t="s">
        <v>453</v>
      </c>
      <c r="C14" s="8" t="s">
        <v>20</v>
      </c>
      <c r="D14" s="8" t="s">
        <v>20</v>
      </c>
      <c r="E14" s="8" t="s">
        <v>20</v>
      </c>
      <c r="F14" s="8" t="s">
        <v>454</v>
      </c>
    </row>
    <row r="15" spans="1:6" x14ac:dyDescent="0.25">
      <c r="A15" s="8" t="s">
        <v>297</v>
      </c>
      <c r="B15" s="8" t="s">
        <v>453</v>
      </c>
      <c r="C15" s="8" t="s">
        <v>20</v>
      </c>
      <c r="D15" s="8" t="s">
        <v>20</v>
      </c>
      <c r="E15" s="8" t="s">
        <v>20</v>
      </c>
      <c r="F15" s="8" t="s">
        <v>455</v>
      </c>
    </row>
    <row r="16" spans="1:6" x14ac:dyDescent="0.25">
      <c r="A16" s="8" t="s">
        <v>299</v>
      </c>
      <c r="B16" s="8" t="s">
        <v>453</v>
      </c>
      <c r="C16" s="8" t="s">
        <v>20</v>
      </c>
      <c r="D16" s="8" t="s">
        <v>20</v>
      </c>
      <c r="E16" s="8" t="s">
        <v>20</v>
      </c>
      <c r="F16" s="8" t="s">
        <v>456</v>
      </c>
    </row>
    <row r="17" spans="1:6" x14ac:dyDescent="0.25">
      <c r="A17" s="8" t="s">
        <v>301</v>
      </c>
      <c r="B17" s="8" t="s">
        <v>453</v>
      </c>
      <c r="C17" s="8" t="s">
        <v>20</v>
      </c>
      <c r="D17" s="8" t="s">
        <v>20</v>
      </c>
      <c r="E17" s="8" t="s">
        <v>20</v>
      </c>
      <c r="F17" s="8" t="s">
        <v>457</v>
      </c>
    </row>
    <row r="18" spans="1:6" x14ac:dyDescent="0.25">
      <c r="A18" s="8" t="s">
        <v>303</v>
      </c>
      <c r="B18" s="8" t="s">
        <v>453</v>
      </c>
      <c r="C18" s="8" t="s">
        <v>20</v>
      </c>
      <c r="D18" s="8" t="s">
        <v>20</v>
      </c>
      <c r="E18" s="8" t="s">
        <v>20</v>
      </c>
      <c r="F18" s="8" t="s">
        <v>458</v>
      </c>
    </row>
    <row r="19" spans="1:6" x14ac:dyDescent="0.25">
      <c r="A19" s="11" t="s">
        <v>459</v>
      </c>
      <c r="B19" s="11"/>
      <c r="C19" s="11"/>
      <c r="D19" s="11"/>
      <c r="E19" s="11"/>
      <c r="F19" s="11"/>
    </row>
    <row r="21" spans="1:6" x14ac:dyDescent="0.25">
      <c r="A21" s="11" t="s">
        <v>460</v>
      </c>
      <c r="B21" s="11"/>
      <c r="C21" s="11"/>
      <c r="D21" s="11"/>
      <c r="E21" s="11"/>
      <c r="F21" s="11"/>
    </row>
    <row r="22" spans="1:6" x14ac:dyDescent="0.25">
      <c r="A22" s="11" t="s">
        <v>461</v>
      </c>
      <c r="B22" s="11"/>
      <c r="C22" s="11"/>
      <c r="D22" s="11"/>
      <c r="E22" s="11"/>
      <c r="F22" s="11"/>
    </row>
  </sheetData>
  <mergeCells count="6">
    <mergeCell ref="A1:F1"/>
    <mergeCell ref="A2:F2"/>
    <mergeCell ref="A3:F3"/>
    <mergeCell ref="A19:F19"/>
    <mergeCell ref="A21:F21"/>
    <mergeCell ref="A22:F22"/>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00_この表について</vt:lpstr>
      <vt:lpstr>01_基準日と組立順序</vt:lpstr>
      <vt:lpstr>02_契約と資産の主キー</vt:lpstr>
      <vt:lpstr>03_母集団の穴あき検知</vt:lpstr>
      <vt:lpstr>04_論点マスター</vt:lpstr>
      <vt:lpstr>05_移行仕訳明細</vt:lpstr>
      <vt:lpstr>06_時点×順序の層別</vt:lpstr>
      <vt:lpstr>07_科目別の開始BS影響</vt:lpstr>
      <vt:lpstr>08_未解決事項</vt:lpstr>
      <vt:lpstr>09_経過措置と監査人合意</vt:lpstr>
      <vt:lpstr>10_重要性の基準値</vt:lpstr>
      <vt:lpstr>11_税効果への引渡</vt:lpstr>
      <vt:lpstr>12_検算</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BENTO</dc:creator>
  <dc:title/>
  <dc:subject/>
  <dc:description/>
  <cp:keywords/>
  <cp:category/>
  <cp:lastModifiedBy>BENTO</cp:lastModifiedBy>
  <dcterms:created xsi:type="dcterms:W3CDTF">2026-09-11T07:48:47Z</dcterms:created>
  <dcterms:modified xsi:type="dcterms:W3CDTF">2026-09-11T07:48:47Z</dcterms:modified>
</cp:coreProperties>
</file>