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資本政策表" state="visible" r:id="rId4"/>
    <sheet sheetId="2" name="SO管理" state="visible" r:id="rId5"/>
    <sheet sheetId="3" name="希薄化シミュレーション" state="visible" r:id="rId6"/>
  </sheets>
  <calcPr calcId="171027"/>
</workbook>
</file>

<file path=xl/sharedStrings.xml><?xml version="1.0" encoding="utf-8"?>
<sst xmlns="http://schemas.openxmlformats.org/spreadsheetml/2006/main" count="177" uniqueCount="109">
  <si>
    <t>サンプルSaaS株式会社　資本政策表（ラウンド別・完全希薄化ベース・計算式入り）</t>
  </si>
  <si>
    <t>作成者：____________　承認者：____________　作成日：______／__／__　［資本政策］</t>
  </si>
  <si>
    <t>株主名</t>
  </si>
  <si>
    <t>区分</t>
  </si>
  <si>
    <t>種類</t>
  </si>
  <si>
    <t>顕在/潜在</t>
  </si>
  <si>
    <t>設立時</t>
  </si>
  <si>
    <t>シード 後</t>
  </si>
  <si>
    <t>シリーズA 後</t>
  </si>
  <si>
    <t>シリーズB（本ラウンド） 後</t>
  </si>
  <si>
    <t>IPO 後</t>
  </si>
  <si>
    <t>IPO時（想定）</t>
  </si>
  <si>
    <t>備考</t>
  </si>
  <si>
    <t>株数</t>
  </si>
  <si>
    <t>比率</t>
  </si>
  <si>
    <t>FD比率</t>
  </si>
  <si>
    <t>創業者（CEO）</t>
  </si>
  <si>
    <t>創業者</t>
  </si>
  <si>
    <t>普通株式</t>
  </si>
  <si>
    <t>顕在</t>
  </si>
  <si>
    <t>代表取締役。安定株主の中核。ロックアップ・継続保有が審査前提。</t>
  </si>
  <si>
    <t>共同創業者（CTO）</t>
  </si>
  <si>
    <t>プロダクト/開発責任。創業者間契約・買戻条項の確認要。</t>
  </si>
  <si>
    <t>シリーズA投資家（VC-1）</t>
  </si>
  <si>
    <t>VC</t>
  </si>
  <si>
    <t>種類株式（優先）</t>
  </si>
  <si>
    <t>A種優先株。1倍非参加型・残余財産優先を想定。IPO時普通株転換。</t>
  </si>
  <si>
    <t>シリーズB投資家（VC-2）</t>
  </si>
  <si>
    <t>B種優先株。本ラウンドで発行。優先順位はA種に劣後しない設計を整理。</t>
  </si>
  <si>
    <t>エンジェル/初期投資家</t>
  </si>
  <si>
    <t>エンジェル</t>
  </si>
  <si>
    <t>創業初期出資。少数株主。</t>
  </si>
  <si>
    <t>従業員（行使済SO）</t>
  </si>
  <si>
    <t>その他</t>
  </si>
  <si>
    <t>過年度付与SOの行使分。</t>
  </si>
  <si>
    <t>SOプール（未行使）</t>
  </si>
  <si>
    <t>従業員SO</t>
  </si>
  <si>
    <t>新株予約権（SO）</t>
  </si>
  <si>
    <t>潜在</t>
  </si>
  <si>
    <t>税制適格SO中心。上場時想定希薄化10%。追加付与枠を含む。</t>
  </si>
  <si>
    <t>自己株式/その他</t>
  </si>
  <si>
    <t>現状なし。</t>
  </si>
  <si>
    <t>（IPO公募・新株発行 想定）</t>
  </si>
  <si>
    <t>公募</t>
  </si>
  <si>
    <t>IPO時の公募増資分。IPO時列（黄色）に想定株数を入力。</t>
  </si>
  <si>
    <t>（追加株主 1）</t>
  </si>
  <si>
    <t/>
  </si>
  <si>
    <t>（追加株主 2）</t>
  </si>
  <si>
    <t>発行済株式数（顕在：普通株＋種類株）</t>
  </si>
  <si>
    <t>潜在株式数（SO・新株予約権・転換予約権）</t>
  </si>
  <si>
    <t>完全希薄化後株式数（＝発行済＋潜在）</t>
  </si>
  <si>
    <t>比率合計（検算・100%）</t>
  </si>
  <si>
    <t>発行単価（円/株）〔入力〕</t>
  </si>
  <si>
    <t>黄色セルに1株あたり発行価額を入力（直近列は Post-money÷FD株式数 で仮置き）</t>
  </si>
  <si>
    <t>調達額（円）〔入力〕</t>
  </si>
  <si>
    <t>黄色セルにラウンド調達額を入力（参考情報から仮置き）</t>
  </si>
  <si>
    <t>新規発行株数（＝調達額÷単価）</t>
  </si>
  <si>
    <t>自動計算</t>
  </si>
  <si>
    <t>Pre-money（＝単価×前ラウンドFD株式数）</t>
  </si>
  <si>
    <t>自動計算（完全希薄化ベース）</t>
  </si>
  <si>
    <t>Post-money（＝単価×当ラウンドFD株式数）</t>
  </si>
  <si>
    <t>■ 黄色セル＝入力セル。株数・発行単価・調達額を差し替えると、比率・完全希薄化後（FD）比率・新規発行株数・Pre/Post-money、および「SO管理」「希薄化シミュレーション」シートが自動で再計算されます。潜在株式（SO・新株予約権・転換予約権）は「顕在/潜在」列で区分し、FD比率の分母（完全希薄化後株式数＝発行済＋潜在）に織り込んでいます。</t>
  </si>
  <si>
    <t>（注）発行済株式総数を完全希薄化ベース10,000,000株と仮定した例示。比率は概算で、優先株は1:1転換前提。実数値は登記簿・株主名簿・新株予約権原簿との突合が必要（会計士レビュー前提）。　※注記全文は「Excelで出力」（資本政策パッケージ）の資本構成表シートを参照。</t>
  </si>
  <si>
    <t>サンプルSaaS株式会社　SO管理（税制適格チェック・プール残枠）</t>
  </si>
  <si>
    <t>付与先</t>
  </si>
  <si>
    <t>スキーム</t>
  </si>
  <si>
    <t>付与数</t>
  </si>
  <si>
    <t>行使価額（円）</t>
  </si>
  <si>
    <t>付与時時価（円）</t>
  </si>
  <si>
    <t>要件：行使価額≧時価</t>
  </si>
  <si>
    <t>税制適格判定〔入力〕</t>
  </si>
  <si>
    <t>潜在比率（対発行済）</t>
  </si>
  <si>
    <t>役職員</t>
  </si>
  <si>
    <t>税制適格SO（無償）想定</t>
  </si>
  <si>
    <t>要確認</t>
  </si>
  <si>
    <t>（追加付与 1）</t>
  </si>
  <si>
    <t>（追加付与 2）</t>
  </si>
  <si>
    <t>（追加付与 3）</t>
  </si>
  <si>
    <t>SO・新株予約権 合計</t>
  </si>
  <si>
    <t>発行済株式数（現在・「資本政策表」参照）</t>
  </si>
  <si>
    <t>完全希薄化後株式数（参照）</t>
  </si>
  <si>
    <t>SOプール上限の目安（対発行済）〔入力〕</t>
  </si>
  <si>
    <t>プール上限株数（＝発行済×上限目安）</t>
  </si>
  <si>
    <t>プール残枠（＝上限株数−付与合計）</t>
  </si>
  <si>
    <t>判定</t>
  </si>
  <si>
    <t>■ 黄色セル＝入力セル。行使価額・付与時時価を入れると要件チェック（行使価額≧付与時時価）を自動判定します。税制適格の最終判定は、行使期間（付与決議後2年〜10年等）・年間行使価額上限（原則1,200万円／改正引上げ枠）・無償/譲渡禁止・付与対象者などの全要件を確認のうえ〔入力〕列に記録してください。上限10%は一般的な目安であり、投資家との合意水準に合わせて調整してください。</t>
  </si>
  <si>
    <t>サンプルSaaS株式会社　希薄化シミュレーション（次回ラウンド想定）</t>
  </si>
  <si>
    <t>【入力】次回ラウンドの想定（黄色セルを書き換えると全体が自動再計算）</t>
  </si>
  <si>
    <t>ラウンド名</t>
  </si>
  <si>
    <t>次回ラウンド（想定）</t>
  </si>
  <si>
    <t>例：シリーズC・プレIPOラウンド等</t>
  </si>
  <si>
    <t>調達額（円）</t>
  </si>
  <si>
    <t>直近ラウンドの調達額を仮置き（要修正）</t>
  </si>
  <si>
    <t>Pre-money（円・完全希薄化ベース）</t>
  </si>
  <si>
    <t>直近Post-moneyを仮置き（要修正）</t>
  </si>
  <si>
    <t>【自動計算】発行条件</t>
  </si>
  <si>
    <t>現在の完全希薄化後株式数（「資本政策表」参照）</t>
  </si>
  <si>
    <t>発行単価（円/株）＝Pre-money÷現在FD株式数</t>
  </si>
  <si>
    <t>新規発行株数＝調達額÷発行単価</t>
  </si>
  <si>
    <t>Post-money（円）＝Pre-money＋調達額</t>
  </si>
  <si>
    <t>新規投資家比率＝新規株数÷（現在FD＋新規株数）</t>
  </si>
  <si>
    <t>株主</t>
  </si>
  <si>
    <t>現在株数（FD）</t>
  </si>
  <si>
    <t>現在比率</t>
  </si>
  <si>
    <t>希薄化後比率</t>
  </si>
  <si>
    <t>変化</t>
  </si>
  <si>
    <t>新規投資家（今回ラウンド想定）</t>
  </si>
  <si>
    <t>合計（検算・100%）</t>
  </si>
  <si>
    <t>■ 黄色セル＝入力セル。調達額・Pre-moneyを差し替えると、発行単価・新規発行株数・Post-money・各株主の希薄化後比率が自動再計算されます。比率は完全希薄化（FD）ベース。株主構成は「資本政策表」シートの直近ラウンド列を参照しているため、株数の変更もそのまま反映され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</si>
</sst>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+0.0%;-0.0%;0.0%"/>
  </numFmts>
  <fonts count="5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CE4D2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3" fontId="4" fillId="3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164" fontId="4" fillId="3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pane xSplit="4" ySplit="5" topLeftCell="E6" activePane="bottomRight" state="frozen"/>
      <selection pane="bottomRight"/>
    </sheetView>
  </sheetViews>
  <sheetFormatPr defaultRowHeight="15" outlineLevelRow="0" outlineLevelCol="0" x14ac:dyDescent="55"/>
  <cols>
    <col min="1" max="1" width="26" customWidth="1"/>
    <col min="2" max="2" width="12" customWidth="1"/>
    <col min="3" max="3" width="18" customWidth="1"/>
    <col min="5" max="5" width="12" customWidth="1"/>
    <col min="6" max="7" width="9.5" customWidth="1"/>
    <col min="8" max="8" width="12" customWidth="1"/>
    <col min="9" max="10" width="9.5" customWidth="1"/>
    <col min="11" max="11" width="12" customWidth="1"/>
    <col min="12" max="13" width="9.5" customWidth="1"/>
    <col min="14" max="14" width="12" customWidth="1"/>
    <col min="15" max="16" width="9.5" customWidth="1"/>
    <col min="17" max="17" width="12" customWidth="1"/>
    <col min="18" max="19" width="9.5" customWidth="1"/>
    <col min="20" max="20" width="12" customWidth="1"/>
    <col min="21" max="22" width="9.5" customWidth="1"/>
    <col min="23" max="23" width="44" customWidth="1"/>
  </cols>
  <sheetData>
    <row r="1" ht="22" customHeight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4" spans="1:2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 t="s">
        <v>7</v>
      </c>
      <c r="I4" s="3"/>
      <c r="J4" s="3"/>
      <c r="K4" s="3" t="s">
        <v>8</v>
      </c>
      <c r="L4" s="3"/>
      <c r="M4" s="3"/>
      <c r="N4" s="3" t="s">
        <v>9</v>
      </c>
      <c r="O4" s="3"/>
      <c r="P4" s="3"/>
      <c r="Q4" s="3" t="s">
        <v>10</v>
      </c>
      <c r="R4" s="3"/>
      <c r="S4" s="3"/>
      <c r="T4" s="3" t="s">
        <v>11</v>
      </c>
      <c r="U4" s="3"/>
      <c r="V4" s="3"/>
      <c r="W4" s="3" t="s">
        <v>12</v>
      </c>
    </row>
    <row r="5" spans="1:23" x14ac:dyDescent="0.25">
      <c r="A5" s="3"/>
      <c r="B5" s="3"/>
      <c r="C5" s="3"/>
      <c r="D5" s="3"/>
      <c r="E5" s="3" t="s">
        <v>13</v>
      </c>
      <c r="F5" s="3" t="s">
        <v>14</v>
      </c>
      <c r="G5" s="3" t="s">
        <v>15</v>
      </c>
      <c r="H5" s="3" t="s">
        <v>13</v>
      </c>
      <c r="I5" s="3" t="s">
        <v>14</v>
      </c>
      <c r="J5" s="3" t="s">
        <v>15</v>
      </c>
      <c r="K5" s="3" t="s">
        <v>13</v>
      </c>
      <c r="L5" s="3" t="s">
        <v>14</v>
      </c>
      <c r="M5" s="3" t="s">
        <v>15</v>
      </c>
      <c r="N5" s="3" t="s">
        <v>13</v>
      </c>
      <c r="O5" s="3" t="s">
        <v>14</v>
      </c>
      <c r="P5" s="3" t="s">
        <v>15</v>
      </c>
      <c r="Q5" s="3" t="s">
        <v>13</v>
      </c>
      <c r="R5" s="3" t="s">
        <v>14</v>
      </c>
      <c r="S5" s="3" t="s">
        <v>15</v>
      </c>
      <c r="T5" s="3" t="s">
        <v>13</v>
      </c>
      <c r="U5" s="3" t="s">
        <v>14</v>
      </c>
      <c r="V5" s="3" t="s">
        <v>15</v>
      </c>
      <c r="W5" s="3"/>
    </row>
    <row r="6" spans="1:23" x14ac:dyDescent="0.25">
      <c r="A6" s="4" t="s">
        <v>16</v>
      </c>
      <c r="B6" s="4" t="s">
        <v>17</v>
      </c>
      <c r="C6" s="4" t="s">
        <v>18</v>
      </c>
      <c r="D6" s="5" t="s">
        <v>19</v>
      </c>
      <c r="E6" s="6"/>
      <c r="F6" s="7">
        <f>IF(E6="","",IF($D6="潜在","―",IFERROR(E6/E$17,"")))</f>
      </c>
      <c r="G6" s="7">
        <f>IF(E6="","",IFERROR(E6/E$19,""))</f>
      </c>
      <c r="H6" s="6"/>
      <c r="I6" s="7">
        <f>IF(H6="","",IF($D6="潜在","―",IFERROR(H6/H$17,"")))</f>
      </c>
      <c r="J6" s="7">
        <f>IF(H6="","",IFERROR(H6/H$19,""))</f>
      </c>
      <c r="K6" s="6"/>
      <c r="L6" s="7">
        <f>IF(K6="","",IF($D6="潜在","―",IFERROR(K6/K$17,"")))</f>
      </c>
      <c r="M6" s="7">
        <f>IF(K6="","",IFERROR(K6/K$19,""))</f>
      </c>
      <c r="N6" s="6"/>
      <c r="O6" s="7">
        <f>IF(N6="","",IF($D6="潜在","―",IFERROR(N6/N$17,"")))</f>
      </c>
      <c r="P6" s="7">
        <f>IF(N6="","",IFERROR(N6/N$19,""))</f>
      </c>
      <c r="Q6" s="6">
        <v>4000000</v>
      </c>
      <c r="R6" s="7">
        <f>IF(Q6="","",IF($D6="潜在","―",IFERROR(Q6/Q$17,"")))</f>
      </c>
      <c r="S6" s="7">
        <f>IF(Q6="","",IFERROR(Q6/Q$19,""))</f>
      </c>
      <c r="T6" s="8">
        <f>IF(Q6="","",Q6)</f>
      </c>
      <c r="U6" s="7">
        <f>IF(T6="","",IF($D6="潜在","―",IFERROR(T6/T$17,"")))</f>
      </c>
      <c r="V6" s="7">
        <f>IF(T6="","",IFERROR(T6/T$19,""))</f>
      </c>
      <c r="W6" s="4" t="s">
        <v>20</v>
      </c>
    </row>
    <row r="7" spans="1:23" x14ac:dyDescent="0.25">
      <c r="A7" s="4" t="s">
        <v>21</v>
      </c>
      <c r="B7" s="4" t="s">
        <v>17</v>
      </c>
      <c r="C7" s="4" t="s">
        <v>18</v>
      </c>
      <c r="D7" s="5" t="s">
        <v>19</v>
      </c>
      <c r="E7" s="6"/>
      <c r="F7" s="7">
        <f>IF(E7="","",IF($D7="潜在","―",IFERROR(E7/E$17,"")))</f>
      </c>
      <c r="G7" s="7">
        <f>IF(E7="","",IFERROR(E7/E$19,""))</f>
      </c>
      <c r="H7" s="6"/>
      <c r="I7" s="7">
        <f>IF(H7="","",IF($D7="潜在","―",IFERROR(H7/H$17,"")))</f>
      </c>
      <c r="J7" s="7">
        <f>IF(H7="","",IFERROR(H7/H$19,""))</f>
      </c>
      <c r="K7" s="6"/>
      <c r="L7" s="7">
        <f>IF(K7="","",IF($D7="潜在","―",IFERROR(K7/K$17,"")))</f>
      </c>
      <c r="M7" s="7">
        <f>IF(K7="","",IFERROR(K7/K$19,""))</f>
      </c>
      <c r="N7" s="6"/>
      <c r="O7" s="7">
        <f>IF(N7="","",IF($D7="潜在","―",IFERROR(N7/N$17,"")))</f>
      </c>
      <c r="P7" s="7">
        <f>IF(N7="","",IFERROR(N7/N$19,""))</f>
      </c>
      <c r="Q7" s="6">
        <v>1500000</v>
      </c>
      <c r="R7" s="7">
        <f>IF(Q7="","",IF($D7="潜在","―",IFERROR(Q7/Q$17,"")))</f>
      </c>
      <c r="S7" s="7">
        <f>IF(Q7="","",IFERROR(Q7/Q$19,""))</f>
      </c>
      <c r="T7" s="8">
        <f>IF(Q7="","",Q7)</f>
      </c>
      <c r="U7" s="7">
        <f>IF(T7="","",IF($D7="潜在","―",IFERROR(T7/T$17,"")))</f>
      </c>
      <c r="V7" s="7">
        <f>IF(T7="","",IFERROR(T7/T$19,""))</f>
      </c>
      <c r="W7" s="4" t="s">
        <v>22</v>
      </c>
    </row>
    <row r="8" spans="1:23" x14ac:dyDescent="0.25">
      <c r="A8" s="4" t="s">
        <v>23</v>
      </c>
      <c r="B8" s="4" t="s">
        <v>24</v>
      </c>
      <c r="C8" s="4" t="s">
        <v>25</v>
      </c>
      <c r="D8" s="5" t="s">
        <v>19</v>
      </c>
      <c r="E8" s="6"/>
      <c r="F8" s="7">
        <f>IF(E8="","",IF($D8="潜在","―",IFERROR(E8/E$17,"")))</f>
      </c>
      <c r="G8" s="7">
        <f>IF(E8="","",IFERROR(E8/E$19,""))</f>
      </c>
      <c r="H8" s="6"/>
      <c r="I8" s="7">
        <f>IF(H8="","",IF($D8="潜在","―",IFERROR(H8/H$17,"")))</f>
      </c>
      <c r="J8" s="7">
        <f>IF(H8="","",IFERROR(H8/H$19,""))</f>
      </c>
      <c r="K8" s="6"/>
      <c r="L8" s="7">
        <f>IF(K8="","",IF($D8="潜在","―",IFERROR(K8/K$17,"")))</f>
      </c>
      <c r="M8" s="7">
        <f>IF(K8="","",IFERROR(K8/K$19,""))</f>
      </c>
      <c r="N8" s="6"/>
      <c r="O8" s="7">
        <f>IF(N8="","",IF($D8="潜在","―",IFERROR(N8/N$17,"")))</f>
      </c>
      <c r="P8" s="7">
        <f>IF(N8="","",IFERROR(N8/N$19,""))</f>
      </c>
      <c r="Q8" s="6">
        <v>1500000</v>
      </c>
      <c r="R8" s="7">
        <f>IF(Q8="","",IF($D8="潜在","―",IFERROR(Q8/Q$17,"")))</f>
      </c>
      <c r="S8" s="7">
        <f>IF(Q8="","",IFERROR(Q8/Q$19,""))</f>
      </c>
      <c r="T8" s="8">
        <f>IF(Q8="","",Q8)</f>
      </c>
      <c r="U8" s="7">
        <f>IF(T8="","",IF($D8="潜在","―",IFERROR(T8/T$17,"")))</f>
      </c>
      <c r="V8" s="7">
        <f>IF(T8="","",IFERROR(T8/T$19,""))</f>
      </c>
      <c r="W8" s="4" t="s">
        <v>26</v>
      </c>
    </row>
    <row r="9" spans="1:23" x14ac:dyDescent="0.25">
      <c r="A9" s="4" t="s">
        <v>27</v>
      </c>
      <c r="B9" s="4" t="s">
        <v>24</v>
      </c>
      <c r="C9" s="4" t="s">
        <v>25</v>
      </c>
      <c r="D9" s="5" t="s">
        <v>19</v>
      </c>
      <c r="E9" s="6"/>
      <c r="F9" s="7">
        <f>IF(E9="","",IF($D9="潜在","―",IFERROR(E9/E$17,"")))</f>
      </c>
      <c r="G9" s="7">
        <f>IF(E9="","",IFERROR(E9/E$19,""))</f>
      </c>
      <c r="H9" s="6"/>
      <c r="I9" s="7">
        <f>IF(H9="","",IF($D9="潜在","―",IFERROR(H9/H$17,"")))</f>
      </c>
      <c r="J9" s="7">
        <f>IF(H9="","",IFERROR(H9/H$19,""))</f>
      </c>
      <c r="K9" s="6"/>
      <c r="L9" s="7">
        <f>IF(K9="","",IF($D9="潜在","―",IFERROR(K9/K$17,"")))</f>
      </c>
      <c r="M9" s="7">
        <f>IF(K9="","",IFERROR(K9/K$19,""))</f>
      </c>
      <c r="N9" s="6"/>
      <c r="O9" s="7">
        <f>IF(N9="","",IF($D9="潜在","―",IFERROR(N9/N$17,"")))</f>
      </c>
      <c r="P9" s="7">
        <f>IF(N9="","",IFERROR(N9/N$19,""))</f>
      </c>
      <c r="Q9" s="6">
        <v>1200000</v>
      </c>
      <c r="R9" s="7">
        <f>IF(Q9="","",IF($D9="潜在","―",IFERROR(Q9/Q$17,"")))</f>
      </c>
      <c r="S9" s="7">
        <f>IF(Q9="","",IFERROR(Q9/Q$19,""))</f>
      </c>
      <c r="T9" s="8">
        <f>IF(Q9="","",Q9)</f>
      </c>
      <c r="U9" s="7">
        <f>IF(T9="","",IF($D9="潜在","―",IFERROR(T9/T$17,"")))</f>
      </c>
      <c r="V9" s="7">
        <f>IF(T9="","",IFERROR(T9/T$19,""))</f>
      </c>
      <c r="W9" s="4" t="s">
        <v>28</v>
      </c>
    </row>
    <row r="10" spans="1:23" x14ac:dyDescent="0.25">
      <c r="A10" s="4" t="s">
        <v>29</v>
      </c>
      <c r="B10" s="4" t="s">
        <v>30</v>
      </c>
      <c r="C10" s="4" t="s">
        <v>18</v>
      </c>
      <c r="D10" s="5" t="s">
        <v>19</v>
      </c>
      <c r="E10" s="6"/>
      <c r="F10" s="7">
        <f>IF(E10="","",IF($D10="潜在","―",IFERROR(E10/E$17,"")))</f>
      </c>
      <c r="G10" s="7">
        <f>IF(E10="","",IFERROR(E10/E$19,""))</f>
      </c>
      <c r="H10" s="6"/>
      <c r="I10" s="7">
        <f>IF(H10="","",IF($D10="潜在","―",IFERROR(H10/H$17,"")))</f>
      </c>
      <c r="J10" s="7">
        <f>IF(H10="","",IFERROR(H10/H$19,""))</f>
      </c>
      <c r="K10" s="6"/>
      <c r="L10" s="7">
        <f>IF(K10="","",IF($D10="潜在","―",IFERROR(K10/K$17,"")))</f>
      </c>
      <c r="M10" s="7">
        <f>IF(K10="","",IFERROR(K10/K$19,""))</f>
      </c>
      <c r="N10" s="6"/>
      <c r="O10" s="7">
        <f>IF(N10="","",IF($D10="潜在","―",IFERROR(N10/N$17,"")))</f>
      </c>
      <c r="P10" s="7">
        <f>IF(N10="","",IFERROR(N10/N$19,""))</f>
      </c>
      <c r="Q10" s="6">
        <v>500000</v>
      </c>
      <c r="R10" s="7">
        <f>IF(Q10="","",IF($D10="潜在","―",IFERROR(Q10/Q$17,"")))</f>
      </c>
      <c r="S10" s="7">
        <f>IF(Q10="","",IFERROR(Q10/Q$19,""))</f>
      </c>
      <c r="T10" s="8">
        <f>IF(Q10="","",Q10)</f>
      </c>
      <c r="U10" s="7">
        <f>IF(T10="","",IF($D10="潜在","―",IFERROR(T10/T$17,"")))</f>
      </c>
      <c r="V10" s="7">
        <f>IF(T10="","",IFERROR(T10/T$19,""))</f>
      </c>
      <c r="W10" s="4" t="s">
        <v>31</v>
      </c>
    </row>
    <row r="11" spans="1:23" x14ac:dyDescent="0.25">
      <c r="A11" s="4" t="s">
        <v>32</v>
      </c>
      <c r="B11" s="4" t="s">
        <v>33</v>
      </c>
      <c r="C11" s="4" t="s">
        <v>18</v>
      </c>
      <c r="D11" s="5" t="s">
        <v>19</v>
      </c>
      <c r="E11" s="6"/>
      <c r="F11" s="7">
        <f>IF(E11="","",IF($D11="潜在","―",IFERROR(E11/E$17,"")))</f>
      </c>
      <c r="G11" s="7">
        <f>IF(E11="","",IFERROR(E11/E$19,""))</f>
      </c>
      <c r="H11" s="6"/>
      <c r="I11" s="7">
        <f>IF(H11="","",IF($D11="潜在","―",IFERROR(H11/H$17,"")))</f>
      </c>
      <c r="J11" s="7">
        <f>IF(H11="","",IFERROR(H11/H$19,""))</f>
      </c>
      <c r="K11" s="6"/>
      <c r="L11" s="7">
        <f>IF(K11="","",IF($D11="潜在","―",IFERROR(K11/K$17,"")))</f>
      </c>
      <c r="M11" s="7">
        <f>IF(K11="","",IFERROR(K11/K$19,""))</f>
      </c>
      <c r="N11" s="6"/>
      <c r="O11" s="7">
        <f>IF(N11="","",IF($D11="潜在","―",IFERROR(N11/N$17,"")))</f>
      </c>
      <c r="P11" s="7">
        <f>IF(N11="","",IFERROR(N11/N$19,""))</f>
      </c>
      <c r="Q11" s="6">
        <v>300000</v>
      </c>
      <c r="R11" s="7">
        <f>IF(Q11="","",IF($D11="潜在","―",IFERROR(Q11/Q$17,"")))</f>
      </c>
      <c r="S11" s="7">
        <f>IF(Q11="","",IFERROR(Q11/Q$19,""))</f>
      </c>
      <c r="T11" s="8">
        <f>IF(Q11="","",Q11)</f>
      </c>
      <c r="U11" s="7">
        <f>IF(T11="","",IF($D11="潜在","―",IFERROR(T11/T$17,"")))</f>
      </c>
      <c r="V11" s="7">
        <f>IF(T11="","",IFERROR(T11/T$19,""))</f>
      </c>
      <c r="W11" s="4" t="s">
        <v>34</v>
      </c>
    </row>
    <row r="12" spans="1:23" x14ac:dyDescent="0.25">
      <c r="A12" s="4" t="s">
        <v>35</v>
      </c>
      <c r="B12" s="4" t="s">
        <v>36</v>
      </c>
      <c r="C12" s="4" t="s">
        <v>37</v>
      </c>
      <c r="D12" s="5" t="s">
        <v>38</v>
      </c>
      <c r="E12" s="6"/>
      <c r="F12" s="7">
        <f>IF(E12="","",IF($D12="潜在","―",IFERROR(E12/E$17,"")))</f>
      </c>
      <c r="G12" s="7">
        <f>IF(E12="","",IFERROR(E12/E$19,""))</f>
      </c>
      <c r="H12" s="6"/>
      <c r="I12" s="7">
        <f>IF(H12="","",IF($D12="潜在","―",IFERROR(H12/H$17,"")))</f>
      </c>
      <c r="J12" s="7">
        <f>IF(H12="","",IFERROR(H12/H$19,""))</f>
      </c>
      <c r="K12" s="6"/>
      <c r="L12" s="7">
        <f>IF(K12="","",IF($D12="潜在","―",IFERROR(K12/K$17,"")))</f>
      </c>
      <c r="M12" s="7">
        <f>IF(K12="","",IFERROR(K12/K$19,""))</f>
      </c>
      <c r="N12" s="6"/>
      <c r="O12" s="7">
        <f>IF(N12="","",IF($D12="潜在","―",IFERROR(N12/N$17,"")))</f>
      </c>
      <c r="P12" s="7">
        <f>IF(N12="","",IFERROR(N12/N$19,""))</f>
      </c>
      <c r="Q12" s="6">
        <v>1000000</v>
      </c>
      <c r="R12" s="7">
        <f>IF(Q12="","",IF($D12="潜在","―",IFERROR(Q12/Q$17,"")))</f>
      </c>
      <c r="S12" s="7">
        <f>IF(Q12="","",IFERROR(Q12/Q$19,""))</f>
      </c>
      <c r="T12" s="8">
        <f>IF(Q12="","",Q12)</f>
      </c>
      <c r="U12" s="7">
        <f>IF(T12="","",IF($D12="潜在","―",IFERROR(T12/T$17,"")))</f>
      </c>
      <c r="V12" s="7">
        <f>IF(T12="","",IFERROR(T12/T$19,""))</f>
      </c>
      <c r="W12" s="4" t="s">
        <v>39</v>
      </c>
    </row>
    <row r="13" spans="1:23" x14ac:dyDescent="0.25">
      <c r="A13" s="4" t="s">
        <v>40</v>
      </c>
      <c r="B13" s="4" t="s">
        <v>33</v>
      </c>
      <c r="C13" s="4" t="s">
        <v>33</v>
      </c>
      <c r="D13" s="5" t="s">
        <v>19</v>
      </c>
      <c r="E13" s="6"/>
      <c r="F13" s="7">
        <f>IF(E13="","",IF($D13="潜在","―",IFERROR(E13/E$17,"")))</f>
      </c>
      <c r="G13" s="7">
        <f>IF(E13="","",IFERROR(E13/E$19,""))</f>
      </c>
      <c r="H13" s="6"/>
      <c r="I13" s="7">
        <f>IF(H13="","",IF($D13="潜在","―",IFERROR(H13/H$17,"")))</f>
      </c>
      <c r="J13" s="7">
        <f>IF(H13="","",IFERROR(H13/H$19,""))</f>
      </c>
      <c r="K13" s="6"/>
      <c r="L13" s="7">
        <f>IF(K13="","",IF($D13="潜在","―",IFERROR(K13/K$17,"")))</f>
      </c>
      <c r="M13" s="7">
        <f>IF(K13="","",IFERROR(K13/K$19,""))</f>
      </c>
      <c r="N13" s="6"/>
      <c r="O13" s="7">
        <f>IF(N13="","",IF($D13="潜在","―",IFERROR(N13/N$17,"")))</f>
      </c>
      <c r="P13" s="7">
        <f>IF(N13="","",IFERROR(N13/N$19,""))</f>
      </c>
      <c r="Q13" s="6">
        <v>0</v>
      </c>
      <c r="R13" s="7">
        <f>IF(Q13="","",IF($D13="潜在","―",IFERROR(Q13/Q$17,"")))</f>
      </c>
      <c r="S13" s="7">
        <f>IF(Q13="","",IFERROR(Q13/Q$19,""))</f>
      </c>
      <c r="T13" s="8">
        <f>IF(Q13="","",Q13)</f>
      </c>
      <c r="U13" s="7">
        <f>IF(T13="","",IF($D13="潜在","―",IFERROR(T13/T$17,"")))</f>
      </c>
      <c r="V13" s="7">
        <f>IF(T13="","",IFERROR(T13/T$19,""))</f>
      </c>
      <c r="W13" s="4" t="s">
        <v>41</v>
      </c>
    </row>
    <row r="14" spans="1:23" x14ac:dyDescent="0.25">
      <c r="A14" s="4" t="s">
        <v>42</v>
      </c>
      <c r="B14" s="4" t="s">
        <v>43</v>
      </c>
      <c r="C14" s="4" t="s">
        <v>18</v>
      </c>
      <c r="D14" s="5" t="s">
        <v>19</v>
      </c>
      <c r="E14" s="8"/>
      <c r="F14" s="7">
        <f>IF(E14="","",IF($D14="潜在","―",IFERROR(E14/E$17,"")))</f>
      </c>
      <c r="G14" s="7">
        <f>IF(E14="","",IFERROR(E14/E$19,""))</f>
      </c>
      <c r="H14" s="8"/>
      <c r="I14" s="7">
        <f>IF(H14="","",IF($D14="潜在","―",IFERROR(H14/H$17,"")))</f>
      </c>
      <c r="J14" s="7">
        <f>IF(H14="","",IFERROR(H14/H$19,""))</f>
      </c>
      <c r="K14" s="8"/>
      <c r="L14" s="7">
        <f>IF(K14="","",IF($D14="潜在","―",IFERROR(K14/K$17,"")))</f>
      </c>
      <c r="M14" s="7">
        <f>IF(K14="","",IFERROR(K14/K$19,""))</f>
      </c>
      <c r="N14" s="8"/>
      <c r="O14" s="7">
        <f>IF(N14="","",IF($D14="潜在","―",IFERROR(N14/N$17,"")))</f>
      </c>
      <c r="P14" s="7">
        <f>IF(N14="","",IFERROR(N14/N$19,""))</f>
      </c>
      <c r="Q14" s="8"/>
      <c r="R14" s="7">
        <f>IF(Q14="","",IF($D14="潜在","―",IFERROR(Q14/Q$17,"")))</f>
      </c>
      <c r="S14" s="7">
        <f>IF(Q14="","",IFERROR(Q14/Q$19,""))</f>
      </c>
      <c r="T14" s="6"/>
      <c r="U14" s="7">
        <f>IF(T14="","",IF($D14="潜在","―",IFERROR(T14/T$17,"")))</f>
      </c>
      <c r="V14" s="7">
        <f>IF(T14="","",IFERROR(T14/T$19,""))</f>
      </c>
      <c r="W14" s="4" t="s">
        <v>44</v>
      </c>
    </row>
    <row r="15" spans="1:23" x14ac:dyDescent="0.25">
      <c r="A15" s="9" t="s">
        <v>45</v>
      </c>
      <c r="B15" s="9" t="s">
        <v>46</v>
      </c>
      <c r="C15" s="9" t="s">
        <v>46</v>
      </c>
      <c r="D15" s="10" t="s">
        <v>19</v>
      </c>
      <c r="E15" s="6"/>
      <c r="F15" s="7">
        <f>IF(E15="","",IF($D15="潜在","―",IFERROR(E15/E$17,"")))</f>
      </c>
      <c r="G15" s="7">
        <f>IF(E15="","",IFERROR(E15/E$19,""))</f>
      </c>
      <c r="H15" s="6"/>
      <c r="I15" s="7">
        <f>IF(H15="","",IF($D15="潜在","―",IFERROR(H15/H$17,"")))</f>
      </c>
      <c r="J15" s="7">
        <f>IF(H15="","",IFERROR(H15/H$19,""))</f>
      </c>
      <c r="K15" s="6"/>
      <c r="L15" s="7">
        <f>IF(K15="","",IF($D15="潜在","―",IFERROR(K15/K$17,"")))</f>
      </c>
      <c r="M15" s="7">
        <f>IF(K15="","",IFERROR(K15/K$19,""))</f>
      </c>
      <c r="N15" s="6"/>
      <c r="O15" s="7">
        <f>IF(N15="","",IF($D15="潜在","―",IFERROR(N15/N$17,"")))</f>
      </c>
      <c r="P15" s="7">
        <f>IF(N15="","",IFERROR(N15/N$19,""))</f>
      </c>
      <c r="Q15" s="6"/>
      <c r="R15" s="7">
        <f>IF(Q15="","",IF($D15="潜在","―",IFERROR(Q15/Q$17,"")))</f>
      </c>
      <c r="S15" s="7">
        <f>IF(Q15="","",IFERROR(Q15/Q$19,""))</f>
      </c>
      <c r="T15" s="8">
        <f>IF(Q15="","",Q15)</f>
      </c>
      <c r="U15" s="7">
        <f>IF(T15="","",IF($D15="潜在","―",IFERROR(T15/T$17,"")))</f>
      </c>
      <c r="V15" s="7">
        <f>IF(T15="","",IFERROR(T15/T$19,""))</f>
      </c>
      <c r="W15" s="4" t="s">
        <v>46</v>
      </c>
    </row>
    <row r="16" spans="1:23" x14ac:dyDescent="0.25">
      <c r="A16" s="9" t="s">
        <v>47</v>
      </c>
      <c r="B16" s="9" t="s">
        <v>46</v>
      </c>
      <c r="C16" s="9" t="s">
        <v>46</v>
      </c>
      <c r="D16" s="10" t="s">
        <v>19</v>
      </c>
      <c r="E16" s="6"/>
      <c r="F16" s="7">
        <f>IF(E16="","",IF($D16="潜在","―",IFERROR(E16/E$17,"")))</f>
      </c>
      <c r="G16" s="7">
        <f>IF(E16="","",IFERROR(E16/E$19,""))</f>
      </c>
      <c r="H16" s="6"/>
      <c r="I16" s="7">
        <f>IF(H16="","",IF($D16="潜在","―",IFERROR(H16/H$17,"")))</f>
      </c>
      <c r="J16" s="7">
        <f>IF(H16="","",IFERROR(H16/H$19,""))</f>
      </c>
      <c r="K16" s="6"/>
      <c r="L16" s="7">
        <f>IF(K16="","",IF($D16="潜在","―",IFERROR(K16/K$17,"")))</f>
      </c>
      <c r="M16" s="7">
        <f>IF(K16="","",IFERROR(K16/K$19,""))</f>
      </c>
      <c r="N16" s="6"/>
      <c r="O16" s="7">
        <f>IF(N16="","",IF($D16="潜在","―",IFERROR(N16/N$17,"")))</f>
      </c>
      <c r="P16" s="7">
        <f>IF(N16="","",IFERROR(N16/N$19,""))</f>
      </c>
      <c r="Q16" s="6"/>
      <c r="R16" s="7">
        <f>IF(Q16="","",IF($D16="潜在","―",IFERROR(Q16/Q$17,"")))</f>
      </c>
      <c r="S16" s="7">
        <f>IF(Q16="","",IFERROR(Q16/Q$19,""))</f>
      </c>
      <c r="T16" s="8">
        <f>IF(Q16="","",Q16)</f>
      </c>
      <c r="U16" s="7">
        <f>IF(T16="","",IF($D16="潜在","―",IFERROR(T16/T$17,"")))</f>
      </c>
      <c r="V16" s="7">
        <f>IF(T16="","",IFERROR(T16/T$19,""))</f>
      </c>
      <c r="W16" s="4" t="s">
        <v>46</v>
      </c>
    </row>
    <row r="17" spans="1:23" x14ac:dyDescent="0.25">
      <c r="A17" s="11" t="s">
        <v>48</v>
      </c>
      <c r="B17" s="11"/>
      <c r="C17" s="11"/>
      <c r="D17" s="11"/>
      <c r="E17" s="12">
        <f>SUMIF($D$6:$D$16,"顕在",E6:E16)</f>
      </c>
      <c r="F17" s="4"/>
      <c r="G17" s="4"/>
      <c r="H17" s="12">
        <f>SUMIF($D$6:$D$16,"顕在",H6:H16)</f>
      </c>
      <c r="I17" s="4"/>
      <c r="J17" s="4"/>
      <c r="K17" s="12">
        <f>SUMIF($D$6:$D$16,"顕在",K6:K16)</f>
      </c>
      <c r="L17" s="4"/>
      <c r="M17" s="4"/>
      <c r="N17" s="12">
        <f>SUMIF($D$6:$D$16,"顕在",N6:N16)</f>
      </c>
      <c r="O17" s="4"/>
      <c r="P17" s="4"/>
      <c r="Q17" s="12">
        <f>SUMIF($D$6:$D$16,"顕在",Q6:Q16)</f>
      </c>
      <c r="R17" s="4"/>
      <c r="S17" s="4"/>
      <c r="T17" s="12">
        <f>SUMIF($D$6:$D$16,"顕在",T6:T16)</f>
      </c>
      <c r="U17" s="4"/>
      <c r="V17" s="4"/>
      <c r="W17" s="4"/>
    </row>
    <row r="18" spans="1:23" x14ac:dyDescent="0.25">
      <c r="A18" s="11" t="s">
        <v>49</v>
      </c>
      <c r="B18" s="11"/>
      <c r="C18" s="11"/>
      <c r="D18" s="11"/>
      <c r="E18" s="12">
        <f>SUMIF($D$6:$D$16,"潜在",E6:E16)</f>
      </c>
      <c r="F18" s="4"/>
      <c r="G18" s="4"/>
      <c r="H18" s="12">
        <f>SUMIF($D$6:$D$16,"潜在",H6:H16)</f>
      </c>
      <c r="I18" s="4"/>
      <c r="J18" s="4"/>
      <c r="K18" s="12">
        <f>SUMIF($D$6:$D$16,"潜在",K6:K16)</f>
      </c>
      <c r="L18" s="4"/>
      <c r="M18" s="4"/>
      <c r="N18" s="12">
        <f>SUMIF($D$6:$D$16,"潜在",N6:N16)</f>
      </c>
      <c r="O18" s="4"/>
      <c r="P18" s="4"/>
      <c r="Q18" s="12">
        <f>SUMIF($D$6:$D$16,"潜在",Q6:Q16)</f>
      </c>
      <c r="R18" s="4"/>
      <c r="S18" s="4"/>
      <c r="T18" s="12">
        <f>SUMIF($D$6:$D$16,"潜在",T6:T16)</f>
      </c>
      <c r="U18" s="4"/>
      <c r="V18" s="4"/>
      <c r="W18" s="4"/>
    </row>
    <row r="19" spans="1:23" x14ac:dyDescent="0.25">
      <c r="A19" s="11" t="s">
        <v>50</v>
      </c>
      <c r="B19" s="11"/>
      <c r="C19" s="11"/>
      <c r="D19" s="11"/>
      <c r="E19" s="12">
        <f>E17+E18</f>
      </c>
      <c r="F19" s="4"/>
      <c r="G19" s="4"/>
      <c r="H19" s="12">
        <f>H17+H18</f>
      </c>
      <c r="I19" s="4"/>
      <c r="J19" s="4"/>
      <c r="K19" s="12">
        <f>K17+K18</f>
      </c>
      <c r="L19" s="4"/>
      <c r="M19" s="4"/>
      <c r="N19" s="12">
        <f>N17+N18</f>
      </c>
      <c r="O19" s="4"/>
      <c r="P19" s="4"/>
      <c r="Q19" s="12">
        <f>Q17+Q18</f>
      </c>
      <c r="R19" s="4"/>
      <c r="S19" s="4"/>
      <c r="T19" s="12">
        <f>T17+T18</f>
      </c>
      <c r="U19" s="4"/>
      <c r="V19" s="4"/>
      <c r="W19" s="4"/>
    </row>
    <row r="20" spans="1:23" x14ac:dyDescent="0.25">
      <c r="A20" s="11" t="s">
        <v>51</v>
      </c>
      <c r="B20" s="11"/>
      <c r="C20" s="11"/>
      <c r="D20" s="11"/>
      <c r="E20" s="4"/>
      <c r="F20" s="7">
        <f>SUM(F6:F16)</f>
      </c>
      <c r="G20" s="7">
        <f>SUM(G6:G16)</f>
      </c>
      <c r="H20" s="4"/>
      <c r="I20" s="7">
        <f>SUM(I6:I16)</f>
      </c>
      <c r="J20" s="7">
        <f>SUM(J6:J16)</f>
      </c>
      <c r="K20" s="4"/>
      <c r="L20" s="7">
        <f>SUM(L6:L16)</f>
      </c>
      <c r="M20" s="7">
        <f>SUM(M6:M16)</f>
      </c>
      <c r="N20" s="4"/>
      <c r="O20" s="7">
        <f>SUM(O6:O16)</f>
      </c>
      <c r="P20" s="7">
        <f>SUM(P6:P16)</f>
      </c>
      <c r="Q20" s="4"/>
      <c r="R20" s="7">
        <f>SUM(R6:R16)</f>
      </c>
      <c r="S20" s="7">
        <f>SUM(S6:S16)</f>
      </c>
      <c r="T20" s="4"/>
      <c r="U20" s="7">
        <f>SUM(U6:U16)</f>
      </c>
      <c r="V20" s="7">
        <f>SUM(V6:V16)</f>
      </c>
      <c r="W20" s="4"/>
    </row>
    <row r="21" spans="1:2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4" t="s">
        <v>52</v>
      </c>
      <c r="B22" s="4"/>
      <c r="C22" s="4"/>
      <c r="D22" s="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4" t="s">
        <v>53</v>
      </c>
    </row>
    <row r="23" spans="1:23" x14ac:dyDescent="0.25">
      <c r="A23" s="4" t="s">
        <v>54</v>
      </c>
      <c r="B23" s="4"/>
      <c r="C23" s="4"/>
      <c r="D23" s="4"/>
      <c r="E23" s="6"/>
      <c r="F23" s="6"/>
      <c r="G23" s="6"/>
      <c r="H23" s="6">
        <v>50000000</v>
      </c>
      <c r="I23" s="6"/>
      <c r="J23" s="6"/>
      <c r="K23" s="6">
        <v>300000000</v>
      </c>
      <c r="L23" s="6"/>
      <c r="M23" s="6"/>
      <c r="N23" s="6">
        <v>1000000000</v>
      </c>
      <c r="O23" s="6"/>
      <c r="P23" s="6"/>
      <c r="Q23" s="6"/>
      <c r="R23" s="6"/>
      <c r="S23" s="6"/>
      <c r="T23" s="6"/>
      <c r="U23" s="6"/>
      <c r="V23" s="6"/>
      <c r="W23" s="4" t="s">
        <v>55</v>
      </c>
    </row>
    <row r="24" spans="1:23" x14ac:dyDescent="0.25">
      <c r="A24" s="4" t="s">
        <v>56</v>
      </c>
      <c r="B24" s="4"/>
      <c r="C24" s="4"/>
      <c r="D24" s="4"/>
      <c r="E24" s="8">
        <f>IFERROR(E23/E22,"")</f>
      </c>
      <c r="F24" s="8"/>
      <c r="G24" s="8"/>
      <c r="H24" s="8">
        <f>IFERROR(H23/H22,"")</f>
      </c>
      <c r="I24" s="8"/>
      <c r="J24" s="8"/>
      <c r="K24" s="8">
        <f>IFERROR(K23/K22,"")</f>
      </c>
      <c r="L24" s="8"/>
      <c r="M24" s="8"/>
      <c r="N24" s="8">
        <f>IFERROR(N23/N22,"")</f>
      </c>
      <c r="O24" s="8"/>
      <c r="P24" s="8"/>
      <c r="Q24" s="8">
        <f>IFERROR(Q23/Q22,"")</f>
      </c>
      <c r="R24" s="8"/>
      <c r="S24" s="8"/>
      <c r="T24" s="8">
        <f>IFERROR(T23/T22,"")</f>
      </c>
      <c r="U24" s="8"/>
      <c r="V24" s="8"/>
      <c r="W24" s="4" t="s">
        <v>57</v>
      </c>
    </row>
    <row r="25" spans="1:23" x14ac:dyDescent="0.25">
      <c r="A25" s="4" t="s">
        <v>58</v>
      </c>
      <c r="B25" s="4"/>
      <c r="C25" s="4"/>
      <c r="D25" s="4"/>
      <c r="E25" s="8"/>
      <c r="F25" s="8"/>
      <c r="G25" s="8"/>
      <c r="H25" s="8">
        <f>IF(H22="","",H22*E19)</f>
      </c>
      <c r="I25" s="8"/>
      <c r="J25" s="8"/>
      <c r="K25" s="8">
        <f>IF(K22="","",K22*H19)</f>
      </c>
      <c r="L25" s="8"/>
      <c r="M25" s="8"/>
      <c r="N25" s="8">
        <f>IF(N22="","",N22*K19)</f>
      </c>
      <c r="O25" s="8"/>
      <c r="P25" s="8"/>
      <c r="Q25" s="8">
        <f>IF(Q22="","",Q22*N19)</f>
      </c>
      <c r="R25" s="8"/>
      <c r="S25" s="8"/>
      <c r="T25" s="8">
        <f>IF(T22="","",T22*Q19)</f>
      </c>
      <c r="U25" s="8"/>
      <c r="V25" s="8"/>
      <c r="W25" s="4" t="s">
        <v>59</v>
      </c>
    </row>
    <row r="26" spans="1:23" x14ac:dyDescent="0.25">
      <c r="A26" s="4" t="s">
        <v>60</v>
      </c>
      <c r="B26" s="4"/>
      <c r="C26" s="4"/>
      <c r="D26" s="4"/>
      <c r="E26" s="8">
        <f>IF(E22="","",E22*E19)</f>
      </c>
      <c r="F26" s="8"/>
      <c r="G26" s="8"/>
      <c r="H26" s="8">
        <f>IF(H22="","",H22*H19)</f>
      </c>
      <c r="I26" s="8"/>
      <c r="J26" s="8"/>
      <c r="K26" s="8">
        <f>IF(K22="","",K22*K19)</f>
      </c>
      <c r="L26" s="8"/>
      <c r="M26" s="8"/>
      <c r="N26" s="8">
        <f>IF(N22="","",N22*N19)</f>
      </c>
      <c r="O26" s="8"/>
      <c r="P26" s="8"/>
      <c r="Q26" s="8">
        <f>IF(Q22="","",Q22*Q19)</f>
      </c>
      <c r="R26" s="8"/>
      <c r="S26" s="8"/>
      <c r="T26" s="8">
        <f>IF(T22="","",T22*T19)</f>
      </c>
      <c r="U26" s="8"/>
      <c r="V26" s="8"/>
      <c r="W26" s="4" t="s">
        <v>59</v>
      </c>
    </row>
    <row r="28" spans="1:23" x14ac:dyDescent="0.25">
      <c r="A28" s="13" t="s">
        <v>61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x14ac:dyDescent="0.25">
      <c r="A29" s="13" t="s">
        <v>62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</sheetData>
  <mergeCells count="54">
    <mergeCell ref="A1:W1"/>
    <mergeCell ref="A2:W2"/>
    <mergeCell ref="E4:G4"/>
    <mergeCell ref="H4:J4"/>
    <mergeCell ref="K4:M4"/>
    <mergeCell ref="N4:P4"/>
    <mergeCell ref="Q4:S4"/>
    <mergeCell ref="T4:V4"/>
    <mergeCell ref="A4:A5"/>
    <mergeCell ref="B4:B5"/>
    <mergeCell ref="C4:C5"/>
    <mergeCell ref="D4:D5"/>
    <mergeCell ref="W4:W5"/>
    <mergeCell ref="A17:D17"/>
    <mergeCell ref="A18:D18"/>
    <mergeCell ref="A19:D19"/>
    <mergeCell ref="A20:D20"/>
    <mergeCell ref="A22:D22"/>
    <mergeCell ref="E22:G22"/>
    <mergeCell ref="H22:J22"/>
    <mergeCell ref="K22:M22"/>
    <mergeCell ref="N22:P22"/>
    <mergeCell ref="Q22:S22"/>
    <mergeCell ref="T22:V22"/>
    <mergeCell ref="A23:D23"/>
    <mergeCell ref="E23:G23"/>
    <mergeCell ref="H23:J23"/>
    <mergeCell ref="K23:M23"/>
    <mergeCell ref="N23:P23"/>
    <mergeCell ref="Q23:S23"/>
    <mergeCell ref="T23:V23"/>
    <mergeCell ref="A24:D24"/>
    <mergeCell ref="E24:G24"/>
    <mergeCell ref="H24:J24"/>
    <mergeCell ref="K24:M24"/>
    <mergeCell ref="N24:P24"/>
    <mergeCell ref="Q24:S24"/>
    <mergeCell ref="T24:V24"/>
    <mergeCell ref="A25:D25"/>
    <mergeCell ref="E25:G25"/>
    <mergeCell ref="H25:J25"/>
    <mergeCell ref="K25:M25"/>
    <mergeCell ref="N25:P25"/>
    <mergeCell ref="Q25:S25"/>
    <mergeCell ref="T25:V25"/>
    <mergeCell ref="A26:D26"/>
    <mergeCell ref="E26:G26"/>
    <mergeCell ref="H26:J26"/>
    <mergeCell ref="K26:M26"/>
    <mergeCell ref="N26:P26"/>
    <mergeCell ref="Q26:S26"/>
    <mergeCell ref="T26:V26"/>
    <mergeCell ref="A28:W28"/>
    <mergeCell ref="A29:W2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1" customWidth="1"/>
    <col min="3" max="3" width="20" customWidth="1"/>
    <col min="4" max="6" width="12" customWidth="1"/>
    <col min="7" max="8" width="13" customWidth="1"/>
    <col min="9" max="9" width="12" customWidth="1"/>
    <col min="10" max="10" width="42" customWidth="1"/>
  </cols>
  <sheetData>
    <row r="1" ht="22" customHeight="1" spans="1:10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x14ac:dyDescent="0.25">
      <c r="A4" s="3" t="s">
        <v>64</v>
      </c>
      <c r="B4" s="3" t="s">
        <v>3</v>
      </c>
      <c r="C4" s="3" t="s">
        <v>65</v>
      </c>
      <c r="D4" s="3" t="s">
        <v>66</v>
      </c>
      <c r="E4" s="3" t="s">
        <v>67</v>
      </c>
      <c r="F4" s="3" t="s">
        <v>68</v>
      </c>
      <c r="G4" s="3" t="s">
        <v>69</v>
      </c>
      <c r="H4" s="3" t="s">
        <v>70</v>
      </c>
      <c r="I4" s="3" t="s">
        <v>71</v>
      </c>
      <c r="J4" s="3" t="s">
        <v>12</v>
      </c>
    </row>
    <row r="5" spans="1:10" x14ac:dyDescent="0.25">
      <c r="A5" s="4" t="s">
        <v>35</v>
      </c>
      <c r="B5" s="4" t="s">
        <v>72</v>
      </c>
      <c r="C5" s="4" t="s">
        <v>73</v>
      </c>
      <c r="D5" s="6">
        <v>1000000</v>
      </c>
      <c r="E5" s="6"/>
      <c r="F5" s="6"/>
      <c r="G5" s="5">
        <f>IF(OR(E5="",F5=""),"",IF(E5&gt;=F5,"○（充足）","×（不適格の疑い）"))</f>
      </c>
      <c r="H5" s="10" t="s">
        <v>74</v>
      </c>
      <c r="I5" s="7">
        <f>IF(D5="","",IFERROR(D5/'資本政策表'!Q$17,""))</f>
      </c>
      <c r="J5" s="4" t="s">
        <v>39</v>
      </c>
    </row>
    <row r="6" spans="1:10" x14ac:dyDescent="0.25">
      <c r="A6" s="4" t="s">
        <v>75</v>
      </c>
      <c r="B6" s="4" t="s">
        <v>46</v>
      </c>
      <c r="C6" s="4" t="s">
        <v>46</v>
      </c>
      <c r="D6" s="6"/>
      <c r="E6" s="6"/>
      <c r="F6" s="6"/>
      <c r="G6" s="5">
        <f>IF(OR(E6="",F6=""),"",IF(E6&gt;=F6,"○（充足）","×（不適格の疑い）"))</f>
      </c>
      <c r="H6" s="10" t="s">
        <v>46</v>
      </c>
      <c r="I6" s="7">
        <f>IF(D6="","",IFERROR(D6/'資本政策表'!Q$17,""))</f>
      </c>
      <c r="J6" s="4" t="s">
        <v>46</v>
      </c>
    </row>
    <row r="7" spans="1:10" x14ac:dyDescent="0.25">
      <c r="A7" s="4" t="s">
        <v>76</v>
      </c>
      <c r="B7" s="4" t="s">
        <v>46</v>
      </c>
      <c r="C7" s="4" t="s">
        <v>46</v>
      </c>
      <c r="D7" s="6"/>
      <c r="E7" s="6"/>
      <c r="F7" s="6"/>
      <c r="G7" s="5">
        <f>IF(OR(E7="",F7=""),"",IF(E7&gt;=F7,"○（充足）","×（不適格の疑い）"))</f>
      </c>
      <c r="H7" s="10" t="s">
        <v>46</v>
      </c>
      <c r="I7" s="7">
        <f>IF(D7="","",IFERROR(D7/'資本政策表'!Q$17,""))</f>
      </c>
      <c r="J7" s="4" t="s">
        <v>46</v>
      </c>
    </row>
    <row r="8" spans="1:10" x14ac:dyDescent="0.25">
      <c r="A8" s="4" t="s">
        <v>77</v>
      </c>
      <c r="B8" s="4" t="s">
        <v>46</v>
      </c>
      <c r="C8" s="4" t="s">
        <v>46</v>
      </c>
      <c r="D8" s="6"/>
      <c r="E8" s="6"/>
      <c r="F8" s="6"/>
      <c r="G8" s="5">
        <f>IF(OR(E8="",F8=""),"",IF(E8&gt;=F8,"○（充足）","×（不適格の疑い）"))</f>
      </c>
      <c r="H8" s="10" t="s">
        <v>46</v>
      </c>
      <c r="I8" s="7">
        <f>IF(D8="","",IFERROR(D8/'資本政策表'!Q$17,""))</f>
      </c>
      <c r="J8" s="4" t="s">
        <v>46</v>
      </c>
    </row>
    <row r="9" spans="1:10" x14ac:dyDescent="0.25">
      <c r="A9" s="11" t="s">
        <v>78</v>
      </c>
      <c r="B9" s="11"/>
      <c r="C9" s="11"/>
      <c r="D9" s="12">
        <f>SUM(D5:D8)</f>
      </c>
      <c r="E9" s="4"/>
      <c r="F9" s="4"/>
      <c r="G9" s="4"/>
      <c r="H9" s="4"/>
      <c r="I9" s="7">
        <f>IFERROR(D9/'資本政策表'!Q$17,"")</f>
      </c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79</v>
      </c>
      <c r="B11" s="4"/>
      <c r="C11" s="4"/>
      <c r="D11" s="8">
        <f>'資本政策表'!Q17</f>
      </c>
      <c r="E11" s="4"/>
      <c r="F11" s="4"/>
      <c r="G11" s="4"/>
      <c r="H11" s="4"/>
      <c r="I11" s="4"/>
      <c r="J11" s="4"/>
    </row>
    <row r="12" spans="1:10" x14ac:dyDescent="0.25">
      <c r="A12" s="4" t="s">
        <v>80</v>
      </c>
      <c r="B12" s="4"/>
      <c r="C12" s="4"/>
      <c r="D12" s="8">
        <f>'資本政策表'!Q19</f>
      </c>
      <c r="E12" s="4"/>
      <c r="F12" s="4"/>
      <c r="G12" s="4"/>
      <c r="H12" s="4"/>
      <c r="I12" s="4"/>
      <c r="J12" s="4"/>
    </row>
    <row r="13" spans="1:10" x14ac:dyDescent="0.25">
      <c r="A13" s="4" t="s">
        <v>81</v>
      </c>
      <c r="B13" s="4"/>
      <c r="C13" s="4"/>
      <c r="D13" s="14">
        <v>0.1</v>
      </c>
      <c r="E13" s="4"/>
      <c r="F13" s="4"/>
      <c r="G13" s="4"/>
      <c r="H13" s="4"/>
      <c r="I13" s="4"/>
      <c r="J13" s="4"/>
    </row>
    <row r="14" spans="1:10" x14ac:dyDescent="0.25">
      <c r="A14" s="4" t="s">
        <v>82</v>
      </c>
      <c r="B14" s="4"/>
      <c r="C14" s="4"/>
      <c r="D14" s="8">
        <f>IFERROR(D11*D13,"")</f>
      </c>
      <c r="E14" s="4"/>
      <c r="F14" s="4"/>
      <c r="G14" s="4"/>
      <c r="H14" s="4"/>
      <c r="I14" s="4"/>
      <c r="J14" s="4"/>
    </row>
    <row r="15" spans="1:10" x14ac:dyDescent="0.25">
      <c r="A15" s="4" t="s">
        <v>83</v>
      </c>
      <c r="B15" s="4"/>
      <c r="C15" s="4"/>
      <c r="D15" s="8">
        <f>IFERROR(D14-D9,"")</f>
      </c>
      <c r="E15" s="4"/>
      <c r="F15" s="4"/>
      <c r="G15" s="4"/>
      <c r="H15" s="4"/>
      <c r="I15" s="4"/>
      <c r="J15" s="4"/>
    </row>
    <row r="16" spans="1:10" x14ac:dyDescent="0.25">
      <c r="A16" s="4" t="s">
        <v>84</v>
      </c>
      <c r="B16" s="4"/>
      <c r="C16" s="4"/>
      <c r="D16" s="15">
        <f>IF(D15="","",IF(D15&gt;=0,"OK（上限目安の枠内）","上限目安を超過"))</f>
      </c>
      <c r="E16" s="4"/>
      <c r="F16" s="4"/>
      <c r="G16" s="4"/>
      <c r="H16" s="4"/>
      <c r="I16" s="4"/>
      <c r="J16" s="4"/>
    </row>
    <row r="18" spans="1:10" x14ac:dyDescent="0.25">
      <c r="A18" s="13" t="s">
        <v>85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10">
    <mergeCell ref="A1:J1"/>
    <mergeCell ref="A2:J2"/>
    <mergeCell ref="A9:C9"/>
    <mergeCell ref="A11:C11"/>
    <mergeCell ref="A12:C12"/>
    <mergeCell ref="A13:C13"/>
    <mergeCell ref="A14:C14"/>
    <mergeCell ref="A15:C15"/>
    <mergeCell ref="A16:C16"/>
    <mergeCell ref="A18:J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36" customWidth="1"/>
    <col min="2" max="2" width="18" customWidth="1"/>
    <col min="3" max="3" width="14" customWidth="1"/>
    <col min="4" max="4" width="16" customWidth="1"/>
    <col min="5" max="5" width="12" customWidth="1"/>
  </cols>
  <sheetData>
    <row r="1" ht="22" customHeight="1" spans="1:5" x14ac:dyDescent="0.25">
      <c r="A1" s="1" t="s">
        <v>86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spans="1:5" x14ac:dyDescent="0.25">
      <c r="A4" s="16" t="s">
        <v>87</v>
      </c>
      <c r="B4" s="16"/>
      <c r="C4" s="16"/>
      <c r="D4" s="16"/>
      <c r="E4" s="16"/>
    </row>
    <row r="5" spans="1:5" x14ac:dyDescent="0.25">
      <c r="A5" s="4" t="s">
        <v>88</v>
      </c>
      <c r="B5" s="17" t="s">
        <v>89</v>
      </c>
      <c r="C5" s="18" t="s">
        <v>90</v>
      </c>
      <c r="D5" s="18"/>
      <c r="E5" s="18"/>
    </row>
    <row r="6" spans="1:5" x14ac:dyDescent="0.25">
      <c r="A6" s="4" t="s">
        <v>91</v>
      </c>
      <c r="B6" s="6">
        <v>300000000</v>
      </c>
      <c r="C6" s="18" t="s">
        <v>92</v>
      </c>
      <c r="D6" s="18"/>
      <c r="E6" s="18"/>
    </row>
    <row r="7" spans="1:5" x14ac:dyDescent="0.25">
      <c r="A7" s="4" t="s">
        <v>93</v>
      </c>
      <c r="B7" s="6">
        <v>1000000000</v>
      </c>
      <c r="C7" s="18" t="s">
        <v>94</v>
      </c>
      <c r="D7" s="18"/>
      <c r="E7" s="18"/>
    </row>
    <row r="8" spans="1:5" x14ac:dyDescent="0.25">
      <c r="A8" s="4"/>
      <c r="B8" s="4"/>
      <c r="C8" s="4"/>
      <c r="D8" s="4"/>
      <c r="E8" s="4"/>
    </row>
    <row r="9" spans="1:5" x14ac:dyDescent="0.25">
      <c r="A9" s="16" t="s">
        <v>95</v>
      </c>
      <c r="B9" s="16"/>
      <c r="C9" s="16"/>
      <c r="D9" s="16"/>
      <c r="E9" s="16"/>
    </row>
    <row r="10" spans="1:5" x14ac:dyDescent="0.25">
      <c r="A10" s="4" t="s">
        <v>96</v>
      </c>
      <c r="B10" s="8">
        <f>'資本政策表'!Q19</f>
      </c>
      <c r="C10" s="4"/>
      <c r="D10" s="4"/>
      <c r="E10" s="4"/>
    </row>
    <row r="11" spans="1:5" x14ac:dyDescent="0.25">
      <c r="A11" s="4" t="s">
        <v>97</v>
      </c>
      <c r="B11" s="19">
        <f>IFERROR($B$7/$B$10,"")</f>
      </c>
      <c r="C11" s="4"/>
      <c r="D11" s="4"/>
      <c r="E11" s="4"/>
    </row>
    <row r="12" spans="1:5" x14ac:dyDescent="0.25">
      <c r="A12" s="4" t="s">
        <v>98</v>
      </c>
      <c r="B12" s="8">
        <f>IFERROR(ROUND($B$6/$B$11,0),"")</f>
      </c>
      <c r="C12" s="4"/>
      <c r="D12" s="4"/>
      <c r="E12" s="4"/>
    </row>
    <row r="13" spans="1:5" x14ac:dyDescent="0.25">
      <c r="A13" s="4" t="s">
        <v>99</v>
      </c>
      <c r="B13" s="8">
        <f>IF(OR($B$6="",$B$7=""),"",$B$6+$B$7)</f>
      </c>
      <c r="C13" s="4"/>
      <c r="D13" s="4"/>
      <c r="E13" s="4"/>
    </row>
    <row r="14" spans="1:5" x14ac:dyDescent="0.25">
      <c r="A14" s="4" t="s">
        <v>100</v>
      </c>
      <c r="B14" s="7">
        <f>IFERROR($B$12/($B$10+$B$12),"")</f>
      </c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3" t="s">
        <v>101</v>
      </c>
      <c r="B16" s="3" t="s">
        <v>102</v>
      </c>
      <c r="C16" s="3" t="s">
        <v>103</v>
      </c>
      <c r="D16" s="3" t="s">
        <v>104</v>
      </c>
      <c r="E16" s="3" t="s">
        <v>105</v>
      </c>
    </row>
    <row r="17" spans="1:5" x14ac:dyDescent="0.25">
      <c r="A17" s="4" t="s">
        <v>16</v>
      </c>
      <c r="B17" s="8">
        <f>IF('資本政策表'!Q6="","",'資本政策表'!Q6)</f>
      </c>
      <c r="C17" s="7">
        <f>IFERROR(B17/$B$10,"")</f>
      </c>
      <c r="D17" s="7">
        <f>IFERROR(B17/($B$10+$B$12),"")</f>
      </c>
      <c r="E17" s="20">
        <f>IF(OR(C17="",D17=""),"",D17-C17)</f>
      </c>
    </row>
    <row r="18" spans="1:5" x14ac:dyDescent="0.25">
      <c r="A18" s="4" t="s">
        <v>21</v>
      </c>
      <c r="B18" s="8">
        <f>IF('資本政策表'!Q7="","",'資本政策表'!Q7)</f>
      </c>
      <c r="C18" s="7">
        <f>IFERROR(B18/$B$10,"")</f>
      </c>
      <c r="D18" s="7">
        <f>IFERROR(B18/($B$10+$B$12),"")</f>
      </c>
      <c r="E18" s="20">
        <f>IF(OR(C18="",D18=""),"",D18-C18)</f>
      </c>
    </row>
    <row r="19" spans="1:5" x14ac:dyDescent="0.25">
      <c r="A19" s="4" t="s">
        <v>23</v>
      </c>
      <c r="B19" s="8">
        <f>IF('資本政策表'!Q8="","",'資本政策表'!Q8)</f>
      </c>
      <c r="C19" s="7">
        <f>IFERROR(B19/$B$10,"")</f>
      </c>
      <c r="D19" s="7">
        <f>IFERROR(B19/($B$10+$B$12),"")</f>
      </c>
      <c r="E19" s="20">
        <f>IF(OR(C19="",D19=""),"",D19-C19)</f>
      </c>
    </row>
    <row r="20" spans="1:5" x14ac:dyDescent="0.25">
      <c r="A20" s="4" t="s">
        <v>27</v>
      </c>
      <c r="B20" s="8">
        <f>IF('資本政策表'!Q9="","",'資本政策表'!Q9)</f>
      </c>
      <c r="C20" s="7">
        <f>IFERROR(B20/$B$10,"")</f>
      </c>
      <c r="D20" s="7">
        <f>IFERROR(B20/($B$10+$B$12),"")</f>
      </c>
      <c r="E20" s="20">
        <f>IF(OR(C20="",D20=""),"",D20-C20)</f>
      </c>
    </row>
    <row r="21" spans="1:5" x14ac:dyDescent="0.25">
      <c r="A21" s="4" t="s">
        <v>29</v>
      </c>
      <c r="B21" s="8">
        <f>IF('資本政策表'!Q10="","",'資本政策表'!Q10)</f>
      </c>
      <c r="C21" s="7">
        <f>IFERROR(B21/$B$10,"")</f>
      </c>
      <c r="D21" s="7">
        <f>IFERROR(B21/($B$10+$B$12),"")</f>
      </c>
      <c r="E21" s="20">
        <f>IF(OR(C21="",D21=""),"",D21-C21)</f>
      </c>
    </row>
    <row r="22" spans="1:5" x14ac:dyDescent="0.25">
      <c r="A22" s="4" t="s">
        <v>32</v>
      </c>
      <c r="B22" s="8">
        <f>IF('資本政策表'!Q11="","",'資本政策表'!Q11)</f>
      </c>
      <c r="C22" s="7">
        <f>IFERROR(B22/$B$10,"")</f>
      </c>
      <c r="D22" s="7">
        <f>IFERROR(B22/($B$10+$B$12),"")</f>
      </c>
      <c r="E22" s="20">
        <f>IF(OR(C22="",D22=""),"",D22-C22)</f>
      </c>
    </row>
    <row r="23" spans="1:5" x14ac:dyDescent="0.25">
      <c r="A23" s="4" t="s">
        <v>35</v>
      </c>
      <c r="B23" s="8">
        <f>IF('資本政策表'!Q12="","",'資本政策表'!Q12)</f>
      </c>
      <c r="C23" s="7">
        <f>IFERROR(B23/$B$10,"")</f>
      </c>
      <c r="D23" s="7">
        <f>IFERROR(B23/($B$10+$B$12),"")</f>
      </c>
      <c r="E23" s="20">
        <f>IF(OR(C23="",D23=""),"",D23-C23)</f>
      </c>
    </row>
    <row r="24" spans="1:5" x14ac:dyDescent="0.25">
      <c r="A24" s="4" t="s">
        <v>40</v>
      </c>
      <c r="B24" s="8">
        <f>IF('資本政策表'!Q13="","",'資本政策表'!Q13)</f>
      </c>
      <c r="C24" s="7">
        <f>IFERROR(B24/$B$10,"")</f>
      </c>
      <c r="D24" s="7">
        <f>IFERROR(B24/($B$10+$B$12),"")</f>
      </c>
      <c r="E24" s="20">
        <f>IF(OR(C24="",D24=""),"",D24-C24)</f>
      </c>
    </row>
    <row r="25" spans="1:5" x14ac:dyDescent="0.25">
      <c r="A25" s="4" t="s">
        <v>42</v>
      </c>
      <c r="B25" s="8">
        <f>IF('資本政策表'!Q14="","",'資本政策表'!Q14)</f>
      </c>
      <c r="C25" s="7">
        <f>IFERROR(B25/$B$10,"")</f>
      </c>
      <c r="D25" s="7">
        <f>IFERROR(B25/($B$10+$B$12),"")</f>
      </c>
      <c r="E25" s="20">
        <f>IF(OR(C25="",D25=""),"",D25-C25)</f>
      </c>
    </row>
    <row r="26" spans="1:5" x14ac:dyDescent="0.25">
      <c r="A26" s="4" t="s">
        <v>45</v>
      </c>
      <c r="B26" s="8">
        <f>IF('資本政策表'!Q15="","",'資本政策表'!Q15)</f>
      </c>
      <c r="C26" s="7">
        <f>IFERROR(B26/$B$10,"")</f>
      </c>
      <c r="D26" s="7">
        <f>IFERROR(B26/($B$10+$B$12),"")</f>
      </c>
      <c r="E26" s="20">
        <f>IF(OR(C26="",D26=""),"",D26-C26)</f>
      </c>
    </row>
    <row r="27" spans="1:5" x14ac:dyDescent="0.25">
      <c r="A27" s="4" t="s">
        <v>47</v>
      </c>
      <c r="B27" s="8">
        <f>IF('資本政策表'!Q16="","",'資本政策表'!Q16)</f>
      </c>
      <c r="C27" s="7">
        <f>IFERROR(B27/$B$10,"")</f>
      </c>
      <c r="D27" s="7">
        <f>IFERROR(B27/($B$10+$B$12),"")</f>
      </c>
      <c r="E27" s="20">
        <f>IF(OR(C27="",D27=""),"",D27-C27)</f>
      </c>
    </row>
    <row r="28" spans="1:5" x14ac:dyDescent="0.25">
      <c r="A28" s="4" t="s">
        <v>106</v>
      </c>
      <c r="B28" s="8">
        <f>IF($B$12="","",$B$12)</f>
      </c>
      <c r="C28" s="7">
        <v>0</v>
      </c>
      <c r="D28" s="7">
        <f>IFERROR(B28/($B$10+$B$12),"")</f>
      </c>
      <c r="E28" s="20">
        <f>IF(D28="","",D28-C28)</f>
      </c>
    </row>
    <row r="29" spans="1:5" x14ac:dyDescent="0.25">
      <c r="A29" s="11" t="s">
        <v>107</v>
      </c>
      <c r="B29" s="12">
        <f>SUM(B17:B28)</f>
      </c>
      <c r="C29" s="21">
        <f>SUM(C17:C28)</f>
      </c>
      <c r="D29" s="21">
        <f>SUM(D17:D28)</f>
      </c>
      <c r="E29" s="4"/>
    </row>
    <row r="31" spans="1:5" x14ac:dyDescent="0.25">
      <c r="A31" s="13" t="s">
        <v>108</v>
      </c>
      <c r="B31" s="13"/>
      <c r="C31" s="13"/>
      <c r="D31" s="13"/>
      <c r="E31" s="13"/>
    </row>
  </sheetData>
  <mergeCells count="8">
    <mergeCell ref="A1:E1"/>
    <mergeCell ref="A2:E2"/>
    <mergeCell ref="A4:E4"/>
    <mergeCell ref="C5:E5"/>
    <mergeCell ref="C6:E6"/>
    <mergeCell ref="C7:E7"/>
    <mergeCell ref="A9:E9"/>
    <mergeCell ref="A31:E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資本政策表</vt:lpstr>
      <vt:lpstr>SO管理</vt:lpstr>
      <vt:lpstr>希薄化シミュレーション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BENTO — 会計士 × AI</dc:creator>
  <dc:title/>
  <dc:subject/>
  <dc:description/>
  <cp:keywords/>
  <cp:category/>
  <cp:lastModifiedBy>Unknown</cp:lastModifiedBy>
  <dcterms:created xsi:type="dcterms:W3CDTF">2026-07-03T07:33:36Z</dcterms:created>
  <dcterms:modified xsi:type="dcterms:W3CDTF">2026-07-03T07:33:36Z</dcterms:modified>
</cp:coreProperties>
</file>